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tabRatio="599" activeTab="0"/>
  </bookViews>
  <sheets>
    <sheet name="Себ.  теплоэн.от нач. измен (2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1" localSheetId="0">'[1]prom'!#REF!</definedName>
    <definedName name="_1">'[1]prom'!#REF!</definedName>
    <definedName name="_1_" localSheetId="0">'[1]prom'!#REF!</definedName>
    <definedName name="_1_">'[1]prom'!#REF!</definedName>
    <definedName name="_1_1" localSheetId="0">'[1]prom'!#REF!</definedName>
    <definedName name="_1_1">'[1]prom'!#REF!</definedName>
    <definedName name="_1_1_с" localSheetId="0">'[1]prom'!#REF!</definedName>
    <definedName name="_1_1_с">'[1]prom'!#REF!</definedName>
    <definedName name="_1_2" localSheetId="0">'[1]prom'!#REF!</definedName>
    <definedName name="_1_2">'[1]prom'!#REF!</definedName>
    <definedName name="_1_2_с" localSheetId="0">'[1]prom'!#REF!</definedName>
    <definedName name="_1_2_с">'[1]prom'!#REF!</definedName>
    <definedName name="_1_3" localSheetId="0">'[1]prom'!#REF!</definedName>
    <definedName name="_1_3">'[1]prom'!#REF!</definedName>
    <definedName name="_1_3_с" localSheetId="0">'[1]prom'!#REF!</definedName>
    <definedName name="_1_3_с">'[1]prom'!#REF!</definedName>
    <definedName name="_1_4" localSheetId="0">'[1]prom'!#REF!</definedName>
    <definedName name="_1_4">'[1]prom'!#REF!</definedName>
    <definedName name="_1_4_с" localSheetId="0">'[1]prom'!#REF!</definedName>
    <definedName name="_1_4_с">'[1]prom'!#REF!</definedName>
    <definedName name="_1_с" localSheetId="0">'[1]prom'!#REF!</definedName>
    <definedName name="_1_с">'[1]prom'!#REF!</definedName>
    <definedName name="_1_ст" localSheetId="0">'[1]prom'!#REF!</definedName>
    <definedName name="_1_ст">'[1]prom'!#REF!</definedName>
    <definedName name="_2" localSheetId="0">'[1]prom'!#REF!</definedName>
    <definedName name="_2">'[1]prom'!#REF!</definedName>
    <definedName name="_2.3.5" localSheetId="0">'[1]prom'!#REF!</definedName>
    <definedName name="_2.3.5">'[1]prom'!#REF!</definedName>
    <definedName name="_2.3.5_с" localSheetId="0">'[1]prom'!#REF!</definedName>
    <definedName name="_2.3.5_с">'[1]prom'!#REF!</definedName>
    <definedName name="_2.4" localSheetId="0">'[1]prom'!#REF!</definedName>
    <definedName name="_2.4">'[1]prom'!#REF!</definedName>
    <definedName name="_2.4_с" localSheetId="0">'[1]prom'!#REF!</definedName>
    <definedName name="_2.4_с">'[1]prom'!#REF!</definedName>
    <definedName name="_2.5" localSheetId="0">'[1]prom'!#REF!</definedName>
    <definedName name="_2.5">'[1]prom'!#REF!</definedName>
    <definedName name="_2.5_с" localSheetId="0">'[1]prom'!#REF!</definedName>
    <definedName name="_2.5_с">'[1]prom'!#REF!</definedName>
    <definedName name="_2.6" localSheetId="0">'[1]prom'!#REF!</definedName>
    <definedName name="_2.6">'[1]prom'!#REF!</definedName>
    <definedName name="_2.6_с" localSheetId="0">'[1]prom'!#REF!</definedName>
    <definedName name="_2.6_с">'[1]prom'!#REF!</definedName>
    <definedName name="_2_" localSheetId="0">'[1]prom'!#REF!</definedName>
    <definedName name="_2_">'[1]prom'!#REF!</definedName>
    <definedName name="_2_1" localSheetId="0">'[1]prom'!#REF!</definedName>
    <definedName name="_2_1">'[1]prom'!#REF!</definedName>
    <definedName name="_2_1_с" localSheetId="0">'[1]prom'!#REF!</definedName>
    <definedName name="_2_1_с">'[1]prom'!#REF!</definedName>
    <definedName name="_2_2" localSheetId="0">'[1]prom'!#REF!</definedName>
    <definedName name="_2_2">'[1]prom'!#REF!</definedName>
    <definedName name="_2_2_с" localSheetId="0">'[1]prom'!#REF!</definedName>
    <definedName name="_2_2_с">'[1]prom'!#REF!</definedName>
    <definedName name="_2_3" localSheetId="0">'[1]prom'!#REF!</definedName>
    <definedName name="_2_3">'[1]prom'!#REF!</definedName>
    <definedName name="_2_3_1" localSheetId="0">'[1]prom'!#REF!</definedName>
    <definedName name="_2_3_1">'[1]prom'!#REF!</definedName>
    <definedName name="_2_3_1_с" localSheetId="0">'[1]prom'!#REF!</definedName>
    <definedName name="_2_3_1_с">'[1]prom'!#REF!</definedName>
    <definedName name="_2_3_2" localSheetId="0">'[1]prom'!#REF!</definedName>
    <definedName name="_2_3_2">'[1]prom'!#REF!</definedName>
    <definedName name="_2_3_2_с" localSheetId="0">'[1]prom'!#REF!</definedName>
    <definedName name="_2_3_2_с">'[1]prom'!#REF!</definedName>
    <definedName name="_2_3_3" localSheetId="0">'[1]prom'!#REF!</definedName>
    <definedName name="_2_3_3">'[1]prom'!#REF!</definedName>
    <definedName name="_2_3_3_с" localSheetId="0">'[1]prom'!#REF!</definedName>
    <definedName name="_2_3_3_с">'[1]prom'!#REF!</definedName>
    <definedName name="_2_3_4" localSheetId="0">'[1]prom'!#REF!</definedName>
    <definedName name="_2_3_4">'[1]prom'!#REF!</definedName>
    <definedName name="_2_3_4_с" localSheetId="0">'[1]prom'!#REF!</definedName>
    <definedName name="_2_3_4_с">'[1]prom'!#REF!</definedName>
    <definedName name="_2_3_с" localSheetId="0">'[1]prom'!#REF!</definedName>
    <definedName name="_2_3_с">'[1]prom'!#REF!</definedName>
    <definedName name="_2_с" localSheetId="0">'[1]prom'!#REF!</definedName>
    <definedName name="_2_с">'[1]prom'!#REF!</definedName>
    <definedName name="_2_ст" localSheetId="0">'[1]prom'!#REF!</definedName>
    <definedName name="_2_ст">'[1]prom'!#REF!</definedName>
    <definedName name="_3" localSheetId="0">'[1]prom'!#REF!</definedName>
    <definedName name="_3">'[1]prom'!#REF!</definedName>
    <definedName name="_3_" localSheetId="0">'[1]prom'!#REF!</definedName>
    <definedName name="_3_">'[1]prom'!#REF!</definedName>
    <definedName name="_3_1" localSheetId="0">'[1]prom'!#REF!</definedName>
    <definedName name="_3_1">'[1]prom'!#REF!</definedName>
    <definedName name="_3_1_с" localSheetId="0">'[1]prom'!#REF!</definedName>
    <definedName name="_3_1_с">'[1]prom'!#REF!</definedName>
    <definedName name="_3_10" localSheetId="0">'[1]prom'!#REF!</definedName>
    <definedName name="_3_10">'[1]prom'!#REF!</definedName>
    <definedName name="_3_10_с" localSheetId="0">'[1]prom'!#REF!</definedName>
    <definedName name="_3_10_с">'[1]prom'!#REF!</definedName>
    <definedName name="_3_2" localSheetId="0">'[1]prom'!#REF!</definedName>
    <definedName name="_3_2">'[1]prom'!#REF!</definedName>
    <definedName name="_3_2_с" localSheetId="0">'[1]prom'!#REF!</definedName>
    <definedName name="_3_2_с">'[1]prom'!#REF!</definedName>
    <definedName name="_3_3" localSheetId="0">'[1]prom'!#REF!</definedName>
    <definedName name="_3_3">'[1]prom'!#REF!</definedName>
    <definedName name="_3_3_с" localSheetId="0">'[1]prom'!#REF!</definedName>
    <definedName name="_3_3_с">'[1]prom'!#REF!</definedName>
    <definedName name="_3_4" localSheetId="0">'[1]prom'!#REF!</definedName>
    <definedName name="_3_4">'[1]prom'!#REF!</definedName>
    <definedName name="_3_4_с" localSheetId="0">'[1]prom'!#REF!</definedName>
    <definedName name="_3_4_с">'[1]prom'!#REF!</definedName>
    <definedName name="_3_5" localSheetId="0">'[1]prom'!#REF!</definedName>
    <definedName name="_3_5">'[1]prom'!#REF!</definedName>
    <definedName name="_3_5_с" localSheetId="0">'[1]prom'!#REF!</definedName>
    <definedName name="_3_5_с">'[1]prom'!#REF!</definedName>
    <definedName name="_3_6" localSheetId="0">'[1]prom'!#REF!</definedName>
    <definedName name="_3_6">'[1]prom'!#REF!</definedName>
    <definedName name="_3_6_с" localSheetId="0">'[1]prom'!#REF!</definedName>
    <definedName name="_3_6_с">'[1]prom'!#REF!</definedName>
    <definedName name="_3_7" localSheetId="0">'[1]prom'!#REF!</definedName>
    <definedName name="_3_7">'[1]prom'!#REF!</definedName>
    <definedName name="_3_7_с" localSheetId="0">'[1]prom'!#REF!</definedName>
    <definedName name="_3_7_с">'[1]prom'!#REF!</definedName>
    <definedName name="_3_8" localSheetId="0">'[1]prom'!#REF!</definedName>
    <definedName name="_3_8">'[1]prom'!#REF!</definedName>
    <definedName name="_3_8_с" localSheetId="0">'[1]prom'!#REF!</definedName>
    <definedName name="_3_8_с">'[1]prom'!#REF!</definedName>
    <definedName name="_3_9" localSheetId="0">'[1]prom'!#REF!</definedName>
    <definedName name="_3_9">'[1]prom'!#REF!</definedName>
    <definedName name="_3_9_с" localSheetId="0">'[1]prom'!#REF!</definedName>
    <definedName name="_3_9_с">'[1]prom'!#REF!</definedName>
    <definedName name="_3_с" localSheetId="0">'[1]prom'!#REF!</definedName>
    <definedName name="_3_с">'[1]prom'!#REF!</definedName>
    <definedName name="_3_ст" localSheetId="0">'[1]prom'!#REF!</definedName>
    <definedName name="_3_ст">'[1]prom'!#REF!</definedName>
    <definedName name="_4_" localSheetId="0">'[1]prom'!#REF!</definedName>
    <definedName name="_4_">'[1]prom'!#REF!</definedName>
    <definedName name="_4_ст" localSheetId="0">'[1]prom'!#REF!</definedName>
    <definedName name="_4_ст">'[1]prom'!#REF!</definedName>
    <definedName name="_5" localSheetId="0">'[1]prom'!#REF!</definedName>
    <definedName name="_5">'[1]prom'!#REF!</definedName>
    <definedName name="_5_1" localSheetId="0">'[1]prom'!#REF!</definedName>
    <definedName name="_5_1">'[1]prom'!#REF!</definedName>
    <definedName name="_5_1_с" localSheetId="0">'[1]prom'!#REF!</definedName>
    <definedName name="_5_1_с">'[1]prom'!#REF!</definedName>
    <definedName name="_5_2" localSheetId="0">'[1]prom'!#REF!</definedName>
    <definedName name="_5_2">'[1]prom'!#REF!</definedName>
    <definedName name="_5_2_с" localSheetId="0">'[1]prom'!#REF!</definedName>
    <definedName name="_5_2_с">'[1]prom'!#REF!</definedName>
    <definedName name="_5_3" localSheetId="0">'[1]prom'!#REF!</definedName>
    <definedName name="_5_3">'[1]prom'!#REF!</definedName>
    <definedName name="_5_3_с" localSheetId="0">'[1]prom'!#REF!</definedName>
    <definedName name="_5_3_с">'[1]prom'!#REF!</definedName>
    <definedName name="_5_4" localSheetId="0">'[1]prom'!#REF!</definedName>
    <definedName name="_5_4">'[1]prom'!#REF!</definedName>
    <definedName name="_5_4_с" localSheetId="0">'[1]prom'!#REF!</definedName>
    <definedName name="_5_4_с">'[1]prom'!#REF!</definedName>
    <definedName name="_5_с" localSheetId="0">'[1]prom'!#REF!</definedName>
    <definedName name="_5_с">'[1]prom'!#REF!</definedName>
    <definedName name="_6_1" localSheetId="0">'[1]prom'!#REF!</definedName>
    <definedName name="_6_1">'[1]prom'!#REF!</definedName>
    <definedName name="_6_1_с" localSheetId="0">'[1]prom'!#REF!</definedName>
    <definedName name="_6_1_с">'[1]prom'!#REF!</definedName>
    <definedName name="_6_2" localSheetId="0">'[1]prom'!#REF!</definedName>
    <definedName name="_6_2">'[1]prom'!#REF!</definedName>
    <definedName name="_6_2_с" localSheetId="0">'[1]prom'!#REF!</definedName>
    <definedName name="_6_2_с">'[1]prom'!#REF!</definedName>
    <definedName name="_7" localSheetId="0">'[1]prom'!#REF!</definedName>
    <definedName name="_7">'[1]prom'!#REF!</definedName>
    <definedName name="_7_пром" localSheetId="0">'[1]prom'!#REF!</definedName>
    <definedName name="_7_пром">'[1]prom'!#REF!</definedName>
    <definedName name="_7_пром_ст" localSheetId="0">'[1]prom'!#REF!</definedName>
    <definedName name="_7_пром_ст">'[1]prom'!#REF!</definedName>
    <definedName name="_7_с" localSheetId="0">'[1]prom'!#REF!</definedName>
    <definedName name="_7_с">'[1]prom'!#REF!</definedName>
    <definedName name="_8_1" localSheetId="0">'[1]prom'!#REF!</definedName>
    <definedName name="_8_1">'[1]prom'!#REF!</definedName>
    <definedName name="_8_1_с" localSheetId="0">'[1]prom'!#REF!</definedName>
    <definedName name="_8_1_с">'[1]prom'!#REF!</definedName>
    <definedName name="_8_2" localSheetId="0">'[1]prom'!#REF!</definedName>
    <definedName name="_8_2">'[1]prom'!#REF!</definedName>
    <definedName name="_8_2_с" localSheetId="0">'[1]prom'!#REF!</definedName>
    <definedName name="_8_2_с">'[1]prom'!#REF!</definedName>
    <definedName name="_8_3" localSheetId="0">'[1]prom'!#REF!</definedName>
    <definedName name="_8_3">'[1]prom'!#REF!</definedName>
    <definedName name="_8_3_с" localSheetId="0">'[1]prom'!#REF!</definedName>
    <definedName name="_8_3_с">'[1]prom'!#REF!</definedName>
    <definedName name="_8_4" localSheetId="0">'[1]prom'!#REF!</definedName>
    <definedName name="_8_4">'[1]prom'!#REF!</definedName>
    <definedName name="_8_4_с" localSheetId="0">'[1]prom'!#REF!</definedName>
    <definedName name="_8_4_с">'[1]prom'!#REF!</definedName>
    <definedName name="_8_5" localSheetId="0">'[1]prom'!#REF!</definedName>
    <definedName name="_8_5">'[1]prom'!#REF!</definedName>
    <definedName name="_8_5_с" localSheetId="0">'[1]prom'!#REF!</definedName>
    <definedName name="_8_5_с">'[1]prom'!#REF!</definedName>
    <definedName name="_xlfn.BAHTTEXT" hidden="1">#NAME?</definedName>
    <definedName name="A">#REF!</definedName>
    <definedName name="anscount" hidden="1">5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 localSheetId="0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 localSheetId="0">#REF!</definedName>
    <definedName name="cntPayerCountCor">#REF!</definedName>
    <definedName name="cntPriceC">#REF!</definedName>
    <definedName name="cntPriceR">#REF!</definedName>
    <definedName name="cntQnt" localSheetId="0">#REF!</definedName>
    <definedName name="cntQnt">#REF!</definedName>
    <definedName name="cntSumC">#REF!</definedName>
    <definedName name="cntSumR">#REF!</definedName>
    <definedName name="cntSuppAddr1">#REF!</definedName>
    <definedName name="cntSuppAddr2" localSheetId="0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 localSheetId="0">#REF!</definedName>
    <definedName name="cntSuppMFO1">#REF!</definedName>
    <definedName name="cntSuppMFO2">#REF!</definedName>
    <definedName name="cntSuppTlf">#REF!</definedName>
    <definedName name="cntUnit" localSheetId="0">#REF!</definedName>
    <definedName name="cntUnit">#REF!</definedName>
    <definedName name="cntYear">#REF!</definedName>
    <definedName name="Cont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FullTable">#REF!</definedName>
    <definedName name="g" localSheetId="0">'[4]prom'!#REF!</definedName>
    <definedName name="g">'[4]prom'!#REF!</definedName>
    <definedName name="hfg" localSheetId="0">'[4]prom'!#REF!</definedName>
    <definedName name="hfg">'[4]prom'!#REF!</definedName>
    <definedName name="limcount" hidden="1">1</definedName>
    <definedName name="Links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LANNING" localSheetId="0">'[5]MAIN'!#REF!</definedName>
    <definedName name="PLANNING">'[5]MAIN'!#REF!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sencount" hidden="1">2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anslateE">#REF!</definedName>
    <definedName name="TranslateR">#REF!</definedName>
    <definedName name="А138">'[7]виды д-ти'!$B$348</definedName>
    <definedName name="А474">'[7]виды д-ти'!$B$421:$B$422</definedName>
    <definedName name="АвПокуп1" localSheetId="0">'[5]MAIN'!#REF!</definedName>
    <definedName name="АвПокуп1">'[5]MAIN'!#REF!</definedName>
    <definedName name="АвПост1" localSheetId="0">'[5]MAIN'!#REF!</definedName>
    <definedName name="АвПост1">'[5]MAIN'!#REF!</definedName>
    <definedName name="аорпоа" localSheetId="0">'[8]28 марта - 03 апреля'!#REF!</definedName>
    <definedName name="аорпоа">'[8]28 марта - 03 апреля'!#REF!</definedName>
    <definedName name="б" localSheetId="0">'[1]prom'!#REF!</definedName>
    <definedName name="б">'[1]prom'!#REF!</definedName>
    <definedName name="БП1" localSheetId="0">'[5]MAIN'!#REF!</definedName>
    <definedName name="БП1">'[5]MAIN'!#REF!</definedName>
    <definedName name="ВР1" localSheetId="0">'[5]MAIN'!#REF!</definedName>
    <definedName name="ВР1">'[5]MAIN'!#REF!</definedName>
    <definedName name="ВРО1" localSheetId="0">'[5]MAIN'!#REF!</definedName>
    <definedName name="ВРО1">'[5]MAIN'!#REF!</definedName>
    <definedName name="ВсегоЗ1" localSheetId="0">'[5]MAIN'!#REF!</definedName>
    <definedName name="ВсегоЗ1">'[5]MAIN'!#REF!</definedName>
    <definedName name="ГотПр1" localSheetId="0">'[5]MAIN'!#REF!</definedName>
    <definedName name="ГотПр1">'[5]MAIN'!#REF!</definedName>
    <definedName name="ДЗ1" localSheetId="0">'[5]MAIN'!#REF!</definedName>
    <definedName name="ДЗ1">'[5]MAIN'!#REF!</definedName>
    <definedName name="ДохБудПер1" localSheetId="0">'[5]MAIN'!#REF!</definedName>
    <definedName name="ДохБудПер1">'[5]MAIN'!#REF!</definedName>
    <definedName name="ДохДолУч1" localSheetId="0">'[5]MAIN'!#REF!</definedName>
    <definedName name="ДохДолУч1">'[5]MAIN'!#REF!</definedName>
    <definedName name="ДохПрРеал1" localSheetId="0">'[5]MAIN'!#REF!</definedName>
    <definedName name="ДохПрРеал1">'[5]MAIN'!#REF!</definedName>
    <definedName name="ДСр1" localSheetId="0">'[5]MAIN'!#REF!</definedName>
    <definedName name="ДСр1">'[5]MAIN'!#REF!</definedName>
    <definedName name="Зап1" localSheetId="0">'[5]MAIN'!#REF!</definedName>
    <definedName name="Зап1">'[5]MAIN'!#REF!</definedName>
    <definedName name="Зпл1" localSheetId="0">'[5]MAIN'!#REF!</definedName>
    <definedName name="Зпл1">'[5]MAIN'!#REF!</definedName>
    <definedName name="Зпл1пер" localSheetId="0">'[5]MAIN'!#REF!</definedName>
    <definedName name="Зпл1пер">'[5]MAIN'!#REF!</definedName>
    <definedName name="ИзНА1" localSheetId="0">'[5]MAIN'!#REF!</definedName>
    <definedName name="ИзНА1">'[5]MAIN'!#REF!</definedName>
    <definedName name="ИзОС1" localSheetId="0">'[5]MAIN'!#REF!</definedName>
    <definedName name="ИзОС1">'[5]MAIN'!#REF!</definedName>
    <definedName name="КЗП" localSheetId="0">'[9]28 марта - 03 апреля'!#REF!</definedName>
    <definedName name="КЗП">'[9]28 марта - 03 апреля'!#REF!</definedName>
    <definedName name="коэф." localSheetId="0">'[10]Бюджет доходов'!#REF!</definedName>
    <definedName name="коэф.">'[10]Бюджет доходов'!#REF!</definedName>
    <definedName name="МаржП1" localSheetId="0">'[5]MAIN'!#REF!</definedName>
    <definedName name="МаржП1">'[5]MAIN'!#REF!</definedName>
    <definedName name="март" localSheetId="0">'[1]prom'!#REF!</definedName>
    <definedName name="март">'[1]prom'!#REF!</definedName>
    <definedName name="Нал1" localSheetId="0">'[5]MAIN'!#REF!</definedName>
    <definedName name="Нал1">'[5]MAIN'!#REF!</definedName>
    <definedName name="Новые" localSheetId="0">'[1]prom'!#REF!</definedName>
    <definedName name="Новые">'[1]prom'!#REF!</definedName>
    <definedName name="_xlnm.Print_Area" localSheetId="0">'Себ.  теплоэн.от нач. измен (2)'!$A$1:$BX$78</definedName>
    <definedName name="ОбПр1" localSheetId="0">'[5]MAIN'!#REF!</definedName>
    <definedName name="ОбПр1">'[5]MAIN'!#REF!</definedName>
    <definedName name="ОС1" localSheetId="0">'[5]MAIN'!#REF!</definedName>
    <definedName name="ОС1">'[5]MAIN'!#REF!</definedName>
    <definedName name="ПерЗ1" localSheetId="0">'[5]MAIN'!#REF!</definedName>
    <definedName name="ПерЗ1">'[5]MAIN'!#REF!</definedName>
    <definedName name="план_обеспечение_взаимоувязки" localSheetId="0">'[9]28 марта - 03 апреля'!#REF!</definedName>
    <definedName name="план_обеспечение_взаимоувязки">'[9]28 марта - 03 апреля'!#REF!</definedName>
    <definedName name="план_передача_норм_предпр" localSheetId="0">'[9]28 марта - 03 апреля'!#REF!</definedName>
    <definedName name="план_передача_норм_предпр">'[9]28 марта - 03 апреля'!#REF!</definedName>
    <definedName name="план_передача_норм_УК" localSheetId="0">'[9]28 марта - 03 апреля'!#REF!</definedName>
    <definedName name="план_передача_норм_УК">'[9]28 марта - 03 апреля'!#REF!</definedName>
    <definedName name="план_получ_оптим_производит" localSheetId="0">'[9]28 марта - 03 апреля'!#REF!</definedName>
    <definedName name="план_получ_оптим_производит">'[9]28 марта - 03 апреля'!#REF!</definedName>
    <definedName name="план_регл_сист_упр_персоналом" localSheetId="0">'[9]28 марта - 03 апреля'!#REF!</definedName>
    <definedName name="план_регл_сист_упр_персоналом">'[9]28 марта - 03 апреля'!#REF!</definedName>
    <definedName name="план_регл_упр_предприятием" localSheetId="0">'[9]28 марта - 03 апреля'!#REF!</definedName>
    <definedName name="план_регл_упр_предприятием">'[9]28 марта - 03 апреля'!#REF!</definedName>
    <definedName name="план_регл_упр_управл_компании" localSheetId="0">'[9]28 марта - 03 апреля'!#REF!</definedName>
    <definedName name="план_регл_упр_управл_компании">'[9]28 марта - 03 апреля'!#REF!</definedName>
    <definedName name="план_спис_норм_параметров" localSheetId="0">'[9]28 марта - 03 апреля'!#REF!</definedName>
    <definedName name="план_спис_норм_параметров">'[9]28 марта - 03 апреля'!#REF!</definedName>
    <definedName name="ПОсД1" localSheetId="0">'[5]MAIN'!#REF!</definedName>
    <definedName name="ПОсД1">'[5]MAIN'!#REF!</definedName>
    <definedName name="ПостЗ1" localSheetId="0">'[5]MAIN'!#REF!</definedName>
    <definedName name="ПостЗ1">'[5]MAIN'!#REF!</definedName>
    <definedName name="Проц1" localSheetId="0">'[5]MAIN'!#REF!</definedName>
    <definedName name="Проц1">'[5]MAIN'!#REF!</definedName>
    <definedName name="ПроцИзПр1" localSheetId="0">'[5]MAIN'!#REF!</definedName>
    <definedName name="ПроцИзПр1">'[5]MAIN'!#REF!</definedName>
    <definedName name="Проч1" localSheetId="0">'[5]MAIN'!#REF!</definedName>
    <definedName name="Проч1">'[5]MAIN'!#REF!</definedName>
    <definedName name="ПрочДох1" localSheetId="0">'[5]MAIN'!#REF!</definedName>
    <definedName name="ПрочДох1">'[5]MAIN'!#REF!</definedName>
    <definedName name="СрЗпл1пер" localSheetId="0">'[5]MAIN'!#REF!</definedName>
    <definedName name="СрЗпл1пер">'[5]MAIN'!#REF!</definedName>
    <definedName name="СрЧ1" localSheetId="0">'[5]MAIN'!#REF!</definedName>
    <definedName name="СрЧ1">'[5]MAIN'!#REF!</definedName>
    <definedName name="СрЧ1пер" localSheetId="0">'[5]MAIN'!#REF!</definedName>
    <definedName name="СрЧ1пер">'[5]MAIN'!#REF!</definedName>
    <definedName name="ССП1" localSheetId="0">'[5]MAIN'!#REF!</definedName>
    <definedName name="ССП1">'[5]MAIN'!#REF!</definedName>
    <definedName name="СтНПр1" localSheetId="0">'[5]MAIN'!#REF!</definedName>
    <definedName name="СтНПр1">'[5]MAIN'!#REF!</definedName>
    <definedName name="СчОпл1" localSheetId="0">'[5]MAIN'!#REF!</definedName>
    <definedName name="СчОпл1">'[5]MAIN'!#REF!</definedName>
    <definedName name="ТБ" localSheetId="0">'[5]MAIN'!#REF!</definedName>
    <definedName name="ТБ">'[5]MAIN'!#REF!</definedName>
    <definedName name="Тов" localSheetId="0">'[5]MAIN'!#REF!</definedName>
    <definedName name="Тов">'[5]MAIN'!#REF!</definedName>
    <definedName name="Тов1" localSheetId="0">'[5]MAIN'!#REF!</definedName>
    <definedName name="Тов1">'[5]MAIN'!#REF!</definedName>
    <definedName name="ТовОб1" localSheetId="0">'[5]MAIN'!#REF!</definedName>
    <definedName name="ТовОб1">'[5]MAIN'!#REF!</definedName>
    <definedName name="ТовРеал1" localSheetId="0">'[5]MAIN'!#REF!</definedName>
    <definedName name="ТовРеал1">'[5]MAIN'!#REF!</definedName>
    <definedName name="ФР1" localSheetId="0">'[5]MAIN'!#REF!</definedName>
    <definedName name="ФР1">'[5]MAIN'!#REF!</definedName>
    <definedName name="хх" localSheetId="0">'[11]prom'!#REF!</definedName>
    <definedName name="хх">'[11]prom'!#REF!</definedName>
    <definedName name="ЧОК1" localSheetId="0">'[5]MAIN'!#REF!</definedName>
    <definedName name="ЧОК1">'[5]MAIN'!#REF!</definedName>
    <definedName name="ЧП1" localSheetId="0">'[5]MAIN'!#REF!</definedName>
    <definedName name="ЧП1">'[5]MAIN'!#REF!</definedName>
    <definedName name="ЭР1" localSheetId="0">'[5]MAIN'!#REF!</definedName>
    <definedName name="ЭР1">'[5]MAIN'!#REF!</definedName>
    <definedName name="ю" localSheetId="0">'[12]prom'!#REF!</definedName>
    <definedName name="ю">'[12]prom'!#REF!</definedName>
  </definedNames>
  <calcPr fullCalcOnLoad="1"/>
</workbook>
</file>

<file path=xl/sharedStrings.xml><?xml version="1.0" encoding="utf-8"?>
<sst xmlns="http://schemas.openxmlformats.org/spreadsheetml/2006/main" count="307" uniqueCount="101">
  <si>
    <t>Наименование показателя</t>
  </si>
  <si>
    <t>Затраты в ценах 2010 года</t>
  </si>
  <si>
    <t>январь 2010 год</t>
  </si>
  <si>
    <t>февраль 2010 год</t>
  </si>
  <si>
    <t>март 2010 год</t>
  </si>
  <si>
    <t>апрель 2010 год</t>
  </si>
  <si>
    <t>май 2010 год</t>
  </si>
  <si>
    <t>июнь 2010 год</t>
  </si>
  <si>
    <t>6 месяцев 2010 года</t>
  </si>
  <si>
    <t>июль 2010 год</t>
  </si>
  <si>
    <t>август 2010 год</t>
  </si>
  <si>
    <t xml:space="preserve"> за 8 месяцев 2010 года</t>
  </si>
  <si>
    <t>сентябрь 2010 год</t>
  </si>
  <si>
    <t>за 9 месяцев 2010 года</t>
  </si>
  <si>
    <t>октябрь 2010 год</t>
  </si>
  <si>
    <t>за 10 месяцев 2010 года</t>
  </si>
  <si>
    <t>ноябрь 2010 год</t>
  </si>
  <si>
    <t>декабрь 2010 год</t>
  </si>
  <si>
    <t>за 2010 год</t>
  </si>
  <si>
    <t>Ед.изм.</t>
  </si>
  <si>
    <t>Объем/количество</t>
  </si>
  <si>
    <t>Цена/Тариф за ед.изм.</t>
  </si>
  <si>
    <t>Затраты</t>
  </si>
  <si>
    <t>Затраты всего,руб</t>
  </si>
  <si>
    <t>Затраты руб/Гкал</t>
  </si>
  <si>
    <t>Топливо на технологические цели, всего</t>
  </si>
  <si>
    <t>КПД, в %</t>
  </si>
  <si>
    <t>х</t>
  </si>
  <si>
    <t>Газ природный, в том числе</t>
  </si>
  <si>
    <t>т.куб.м</t>
  </si>
  <si>
    <t>газ по регулируемой цене</t>
  </si>
  <si>
    <t>газ по нерегулируемой цене</t>
  </si>
  <si>
    <t>Мазут</t>
  </si>
  <si>
    <t>т</t>
  </si>
  <si>
    <t>Транспортные расходы, всего</t>
  </si>
  <si>
    <t>Вода на технологические цели</t>
  </si>
  <si>
    <t>куб м/Гкал</t>
  </si>
  <si>
    <t>отопление</t>
  </si>
  <si>
    <t>куб м</t>
  </si>
  <si>
    <t>технология</t>
  </si>
  <si>
    <t>Материалы на химводоподготовку</t>
  </si>
  <si>
    <t>смола КУ 2 - 8 (сульфоуголь)</t>
  </si>
  <si>
    <t>соль</t>
  </si>
  <si>
    <t>другие материалы</t>
  </si>
  <si>
    <t>Затраты на покупную электрическую энергию, всего</t>
  </si>
  <si>
    <t>кВт.ч/Гкал</t>
  </si>
  <si>
    <t>энергия ВН (110 кВ и выше)</t>
  </si>
  <si>
    <t>кВт.ч.</t>
  </si>
  <si>
    <t>заявленная мощность по ВН (110 кВ и выше)</t>
  </si>
  <si>
    <t>кВт в год</t>
  </si>
  <si>
    <t>эл-энергия по свободным ценам</t>
  </si>
  <si>
    <t>Итого энергоресурсы</t>
  </si>
  <si>
    <t>Оплата труда производственных рабочих</t>
  </si>
  <si>
    <t>Численность</t>
  </si>
  <si>
    <t>чел</t>
  </si>
  <si>
    <t>Отчисления на соц. нужды с оплаты труда производственных рабочих</t>
  </si>
  <si>
    <t>%</t>
  </si>
  <si>
    <t>Амортизация</t>
  </si>
  <si>
    <t>Арендная плата</t>
  </si>
  <si>
    <t>Затраты на проведение ремонтных работ, в том числе:</t>
  </si>
  <si>
    <t xml:space="preserve">    затраты на ремонт хоз.способом:</t>
  </si>
  <si>
    <t xml:space="preserve">    заработная плата ремонтного персонала</t>
  </si>
  <si>
    <t xml:space="preserve">    отчисления на соц.нужды от заработной платы ремонтного персонала</t>
  </si>
  <si>
    <t xml:space="preserve">     материалы</t>
  </si>
  <si>
    <t xml:space="preserve">  расходы по содержанию и эксплуатации оборудования (в том числе услуги производственного характера)</t>
  </si>
  <si>
    <t>Цеховые расходы, в том числе:</t>
  </si>
  <si>
    <t>заработная плата цехового персонала</t>
  </si>
  <si>
    <t>отчисления на соц нужды от заработной платы цехового персонала</t>
  </si>
  <si>
    <t xml:space="preserve">     охрана труда, обучение и подготовка персонала</t>
  </si>
  <si>
    <t xml:space="preserve">     приобретение инвентаря</t>
  </si>
  <si>
    <t xml:space="preserve">     приобретение канцтоваров</t>
  </si>
  <si>
    <t xml:space="preserve">     ГСМ</t>
  </si>
  <si>
    <t xml:space="preserve">    услуги связи</t>
  </si>
  <si>
    <t xml:space="preserve">    аварийно-диспетчерское обслуживание</t>
  </si>
  <si>
    <t xml:space="preserve">    спецодежда</t>
  </si>
  <si>
    <t xml:space="preserve">   страхование</t>
  </si>
  <si>
    <t xml:space="preserve">   другие расходы</t>
  </si>
  <si>
    <t>Общехозяйственные расходы всего, в том числе:</t>
  </si>
  <si>
    <t>плата  за  предельно  допустимые  выбросы (сбросы) загрязняющих веществ</t>
  </si>
  <si>
    <t>налог на землю</t>
  </si>
  <si>
    <t>водный налог</t>
  </si>
  <si>
    <t>Недополученный по независящим причинам доход</t>
  </si>
  <si>
    <t>Избыток средств, полученный в предыдущем  периоде регулирования</t>
  </si>
  <si>
    <t xml:space="preserve">Итого расходы </t>
  </si>
  <si>
    <t>Валовая прибыль</t>
  </si>
  <si>
    <t>Прибыль на прочие цели</t>
  </si>
  <si>
    <t>Налоги, сборы, платежи - всего,в том числе</t>
  </si>
  <si>
    <t>на прибыль</t>
  </si>
  <si>
    <t>на имущество</t>
  </si>
  <si>
    <t>прочие</t>
  </si>
  <si>
    <t>Товарная продукция без НДС</t>
  </si>
  <si>
    <t>Полезный отпуск,всего</t>
  </si>
  <si>
    <t>Гкал</t>
  </si>
  <si>
    <t>отпуск иным потребителям (жилой фонд)</t>
  </si>
  <si>
    <t>отпуск бюджетным потребителям</t>
  </si>
  <si>
    <t>отпуск иным потребителям</t>
  </si>
  <si>
    <t>отпуск организациям-перепродавам</t>
  </si>
  <si>
    <t>собственное потребление</t>
  </si>
  <si>
    <t>Начальник ПЭО</t>
  </si>
  <si>
    <t xml:space="preserve">Исполнительный директор </t>
  </si>
  <si>
    <t xml:space="preserve">              Фактическая себестоимость  теплоэнергии за 2010год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</si>
</sst>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"/>
    <numFmt numFmtId="166" formatCode="#,##0.00&quot;р.&quot;"/>
    <numFmt numFmtId="167" formatCode="0.0%"/>
    <numFmt numFmtId="168" formatCode="_-* #,##0.00_-;\-* #,##0.00_-;_-* &quot;-&quot;??_-;_-@_-"/>
    <numFmt numFmtId="169" formatCode="_-&quot;Ј&quot;* #,##0_-;\-&quot;Ј&quot;* #,##0_-;_-&quot;Ј&quot;* &quot;-&quot;_-;_-@_-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_(* #,##0_);_(* \(#,##0\);_(* &quot;-&quot;_);_(@_)"/>
    <numFmt numFmtId="173" formatCode="_(* #,##0.00_);_(* \(#,##0.00\);_(* &quot;-&quot;??_);_(@_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_-* #,##0\ _d_._-;\-* #,##0\ _d_._-;_-* &quot;-&quot;\ _d_._-;_-@_-"/>
    <numFmt numFmtId="177" formatCode="_-* #,##0.00\ _d_._-;\-* #,##0.00\ _d_._-;_-* &quot;-&quot;??\ _d_._-;_-@_-"/>
    <numFmt numFmtId="178" formatCode="_-* #,##0\ _đ_._-;\-* #,##0\ _đ_._-;_-* &quot;-&quot;\ _đ_._-;_-@_-"/>
    <numFmt numFmtId="179" formatCode="_-* #,##0.00\ _đ_._-;\-* #,##0.00\ _đ_._-;_-* &quot;-&quot;??\ _đ_._-;_-@_-"/>
    <numFmt numFmtId="180" formatCode="_-* #,##0\ _F_-;\-* #,##0\ _F_-;_-* &quot;-&quot;\ _F_-;_-@_-"/>
    <numFmt numFmtId="181" formatCode="_-* #,##0.00\ _F_-;\-* #,##0.00\ _F_-;_-* &quot;-&quot;??\ _F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HelvDL"/>
      <family val="0"/>
    </font>
    <font>
      <sz val="10"/>
      <name val="Times New Roman"/>
      <family val="1"/>
    </font>
    <font>
      <sz val="10"/>
      <name val="MS Sans Serif"/>
      <family val="2"/>
    </font>
    <font>
      <sz val="10"/>
      <name val="Helv"/>
      <family val="0"/>
    </font>
    <font>
      <sz val="8"/>
      <name val="Helvetica-Narrow"/>
      <family val="0"/>
    </font>
    <font>
      <sz val="11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36"/>
      <name val="Arial Cyr"/>
      <family val="0"/>
    </font>
    <font>
      <sz val="8"/>
      <color indexed="36"/>
      <name val="Arial Cyr"/>
      <family val="0"/>
    </font>
    <font>
      <b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030A0"/>
      <name val="Arial Cyr"/>
      <family val="0"/>
    </font>
    <font>
      <sz val="8"/>
      <color rgb="FF7030A0"/>
      <name val="Arial Cyr"/>
      <family val="0"/>
    </font>
    <font>
      <b/>
      <sz val="10"/>
      <color rgb="FF7030A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3" fillId="0" borderId="0">
      <alignment/>
      <protection/>
    </xf>
    <xf numFmtId="171" fontId="14" fillId="0" borderId="0" applyFont="0" applyFill="0" applyBorder="0" applyAlignment="0" applyProtection="0"/>
    <xf numFmtId="1" fontId="13" fillId="0" borderId="0">
      <alignment/>
      <protection/>
    </xf>
    <xf numFmtId="1" fontId="13" fillId="0" borderId="0">
      <alignment/>
      <protection/>
    </xf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5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9" fillId="31" borderId="8" applyNumberFormat="0" applyFont="0" applyAlignment="0" applyProtection="0"/>
    <xf numFmtId="9" fontId="39" fillId="0" borderId="0" applyFont="0" applyFill="0" applyBorder="0" applyAlignment="0" applyProtection="0"/>
    <xf numFmtId="0" fontId="53" fillId="0" borderId="9" applyNumberFormat="0" applyFill="0" applyAlignment="0" applyProtection="0"/>
    <xf numFmtId="0" fontId="16" fillId="0" borderId="0">
      <alignment/>
      <protection/>
    </xf>
    <xf numFmtId="0" fontId="54" fillId="0" borderId="0" applyNumberFormat="0" applyFill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98" applyFont="1" applyFill="1" applyBorder="1" applyAlignment="1">
      <alignment wrapText="1"/>
      <protection/>
    </xf>
    <xf numFmtId="164" fontId="4" fillId="0" borderId="10" xfId="109" applyNumberFormat="1" applyFont="1" applyFill="1" applyBorder="1" applyAlignment="1">
      <alignment horizontal="center" wrapText="1"/>
    </xf>
    <xf numFmtId="0" fontId="4" fillId="0" borderId="10" xfId="98" applyFont="1" applyFill="1" applyBorder="1" applyAlignment="1">
      <alignment horizontal="center" wrapText="1"/>
      <protection/>
    </xf>
    <xf numFmtId="3" fontId="4" fillId="0" borderId="10" xfId="98" applyNumberFormat="1" applyFont="1" applyFill="1" applyBorder="1" applyAlignment="1">
      <alignment wrapText="1"/>
      <protection/>
    </xf>
    <xf numFmtId="2" fontId="4" fillId="0" borderId="11" xfId="98" applyNumberFormat="1" applyFont="1" applyFill="1" applyBorder="1" applyAlignment="1">
      <alignment wrapText="1"/>
      <protection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4" fillId="0" borderId="10" xfId="98" applyNumberFormat="1" applyFont="1" applyFill="1" applyBorder="1" applyAlignment="1">
      <alignment wrapText="1"/>
      <protection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" fontId="56" fillId="0" borderId="10" xfId="98" applyNumberFormat="1" applyFont="1" applyFill="1" applyBorder="1" applyAlignment="1">
      <alignment wrapText="1"/>
      <protection/>
    </xf>
    <xf numFmtId="3" fontId="57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3" fontId="6" fillId="0" borderId="10" xfId="98" applyNumberFormat="1" applyFont="1" applyFill="1" applyBorder="1" applyAlignment="1">
      <alignment wrapText="1"/>
      <protection/>
    </xf>
    <xf numFmtId="0" fontId="0" fillId="0" borderId="10" xfId="0" applyBorder="1" applyAlignment="1">
      <alignment/>
    </xf>
    <xf numFmtId="4" fontId="6" fillId="0" borderId="10" xfId="98" applyNumberFormat="1" applyFont="1" applyFill="1" applyBorder="1" applyAlignment="1">
      <alignment wrapText="1"/>
      <protection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7" fillId="0" borderId="10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7" fillId="0" borderId="19" xfId="0" applyNumberFormat="1" applyFont="1" applyBorder="1" applyAlignment="1">
      <alignment/>
    </xf>
    <xf numFmtId="0" fontId="2" fillId="0" borderId="10" xfId="98" applyFont="1" applyFill="1" applyBorder="1" applyAlignment="1">
      <alignment wrapText="1"/>
      <protection/>
    </xf>
    <xf numFmtId="0" fontId="2" fillId="0" borderId="10" xfId="98" applyFont="1" applyFill="1" applyBorder="1" applyAlignment="1">
      <alignment horizontal="center" wrapText="1"/>
      <protection/>
    </xf>
    <xf numFmtId="1" fontId="2" fillId="0" borderId="10" xfId="98" applyNumberFormat="1" applyFont="1" applyFill="1" applyBorder="1" applyAlignment="1">
      <alignment wrapText="1"/>
      <protection/>
    </xf>
    <xf numFmtId="2" fontId="2" fillId="0" borderId="10" xfId="98" applyNumberFormat="1" applyFont="1" applyFill="1" applyBorder="1" applyAlignment="1">
      <alignment wrapText="1"/>
      <protection/>
    </xf>
    <xf numFmtId="3" fontId="2" fillId="0" borderId="10" xfId="98" applyNumberFormat="1" applyFont="1" applyFill="1" applyBorder="1" applyAlignment="1">
      <alignment wrapText="1"/>
      <protection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2" fontId="7" fillId="0" borderId="11" xfId="0" applyNumberFormat="1" applyFont="1" applyBorder="1" applyAlignment="1">
      <alignment/>
    </xf>
    <xf numFmtId="166" fontId="4" fillId="0" borderId="10" xfId="98" applyNumberFormat="1" applyFont="1" applyFill="1" applyBorder="1" applyAlignment="1">
      <alignment wrapText="1"/>
      <protection/>
    </xf>
    <xf numFmtId="2" fontId="4" fillId="0" borderId="10" xfId="98" applyNumberFormat="1" applyFont="1" applyFill="1" applyBorder="1" applyAlignment="1">
      <alignment horizontal="center" wrapText="1"/>
      <protection/>
    </xf>
    <xf numFmtId="3" fontId="4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98" applyFont="1" applyFill="1" applyBorder="1" applyAlignment="1">
      <alignment horizontal="center" wrapText="1"/>
      <protection/>
    </xf>
    <xf numFmtId="2" fontId="2" fillId="0" borderId="10" xfId="98" applyNumberFormat="1" applyFont="1" applyFill="1" applyBorder="1" applyAlignment="1">
      <alignment horizontal="center" wrapText="1"/>
      <protection/>
    </xf>
    <xf numFmtId="3" fontId="2" fillId="0" borderId="10" xfId="0" applyNumberFormat="1" applyFont="1" applyFill="1" applyBorder="1" applyAlignment="1">
      <alignment wrapText="1"/>
    </xf>
    <xf numFmtId="0" fontId="57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0" xfId="98" applyNumberFormat="1" applyFont="1" applyFill="1" applyBorder="1" applyAlignment="1">
      <alignment horizontal="center" wrapText="1"/>
      <protection/>
    </xf>
    <xf numFmtId="0" fontId="8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3" fontId="4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2" fillId="0" borderId="10" xfId="98" applyFont="1" applyFill="1" applyBorder="1" applyAlignment="1">
      <alignment wrapText="1"/>
      <protection/>
    </xf>
    <xf numFmtId="1" fontId="2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5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wrapText="1"/>
    </xf>
    <xf numFmtId="0" fontId="9" fillId="0" borderId="10" xfId="99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>
      <alignment wrapText="1"/>
    </xf>
    <xf numFmtId="0" fontId="10" fillId="0" borderId="10" xfId="99" applyFont="1" applyFill="1" applyBorder="1" applyAlignment="1" applyProtection="1">
      <alignment horizontal="left" vertical="center" wrapText="1"/>
      <protection/>
    </xf>
    <xf numFmtId="0" fontId="10" fillId="0" borderId="10" xfId="99" applyFont="1" applyFill="1" applyBorder="1" applyAlignment="1" applyProtection="1">
      <alignment vertical="center" wrapText="1"/>
      <protection/>
    </xf>
    <xf numFmtId="4" fontId="8" fillId="0" borderId="10" xfId="0" applyNumberFormat="1" applyFont="1" applyBorder="1" applyAlignment="1">
      <alignment/>
    </xf>
    <xf numFmtId="0" fontId="2" fillId="0" borderId="10" xfId="98" applyFont="1" applyFill="1" applyBorder="1" applyAlignment="1">
      <alignment horizontal="left" wrapText="1"/>
      <protection/>
    </xf>
    <xf numFmtId="0" fontId="2" fillId="0" borderId="10" xfId="99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7" fillId="0" borderId="10" xfId="98" applyFont="1" applyFill="1" applyBorder="1" applyAlignment="1">
      <alignment wrapText="1"/>
      <protection/>
    </xf>
    <xf numFmtId="2" fontId="7" fillId="0" borderId="13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4" borderId="10" xfId="98" applyFont="1" applyFill="1" applyBorder="1" applyAlignment="1">
      <alignment horizontal="center" wrapText="1"/>
      <protection/>
    </xf>
    <xf numFmtId="2" fontId="4" fillId="34" borderId="10" xfId="0" applyNumberFormat="1" applyFont="1" applyFill="1" applyBorder="1" applyAlignment="1">
      <alignment wrapText="1"/>
    </xf>
    <xf numFmtId="2" fontId="2" fillId="0" borderId="13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167" fontId="4" fillId="0" borderId="10" xfId="98" applyNumberFormat="1" applyFont="1" applyFill="1" applyBorder="1" applyAlignment="1">
      <alignment horizontal="center" wrapText="1"/>
      <protection/>
    </xf>
    <xf numFmtId="3" fontId="4" fillId="0" borderId="10" xfId="98" applyNumberFormat="1" applyFont="1" applyFill="1" applyBorder="1" applyAlignment="1">
      <alignment wrapText="1"/>
      <protection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167" fontId="2" fillId="0" borderId="10" xfId="98" applyNumberFormat="1" applyFont="1" applyFill="1" applyBorder="1" applyAlignment="1">
      <alignment horizontal="center" wrapText="1"/>
      <protection/>
    </xf>
    <xf numFmtId="3" fontId="2" fillId="0" borderId="10" xfId="98" applyNumberFormat="1" applyFont="1" applyFill="1" applyBorder="1" applyAlignment="1">
      <alignment wrapText="1"/>
      <protection/>
    </xf>
    <xf numFmtId="0" fontId="4" fillId="0" borderId="20" xfId="98" applyFont="1" applyFill="1" applyBorder="1" applyAlignment="1">
      <alignment wrapText="1"/>
      <protection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0" fontId="2" fillId="0" borderId="20" xfId="98" applyFont="1" applyFill="1" applyBorder="1" applyAlignment="1">
      <alignment horizontal="center" wrapText="1"/>
      <protection/>
    </xf>
    <xf numFmtId="0" fontId="2" fillId="0" borderId="20" xfId="98" applyFont="1" applyFill="1" applyBorder="1" applyAlignment="1">
      <alignment horizontal="center" wrapText="1"/>
      <protection/>
    </xf>
    <xf numFmtId="167" fontId="2" fillId="0" borderId="20" xfId="98" applyNumberFormat="1" applyFont="1" applyFill="1" applyBorder="1" applyAlignment="1">
      <alignment horizontal="center" wrapText="1"/>
      <protection/>
    </xf>
    <xf numFmtId="1" fontId="2" fillId="0" borderId="20" xfId="98" applyNumberFormat="1" applyFont="1" applyFill="1" applyBorder="1" applyAlignment="1">
      <alignment wrapText="1"/>
      <protection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1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6" fillId="0" borderId="0" xfId="0" applyFont="1" applyBorder="1" applyAlignment="1">
      <alignment/>
    </xf>
    <xf numFmtId="165" fontId="56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33" borderId="10" xfId="98" applyFont="1" applyFill="1" applyBorder="1" applyAlignment="1">
      <alignment horizontal="center" vertical="center" wrapText="1"/>
      <protection/>
    </xf>
    <xf numFmtId="0" fontId="5" fillId="33" borderId="20" xfId="98" applyFont="1" applyFill="1" applyBorder="1" applyAlignment="1">
      <alignment horizontal="center" vertical="center" wrapText="1"/>
      <protection/>
    </xf>
    <xf numFmtId="0" fontId="4" fillId="33" borderId="18" xfId="98" applyFont="1" applyFill="1" applyBorder="1" applyAlignment="1">
      <alignment horizontal="center" vertical="center" wrapText="1"/>
      <protection/>
    </xf>
    <xf numFmtId="0" fontId="4" fillId="33" borderId="10" xfId="98" applyFont="1" applyFill="1" applyBorder="1" applyAlignment="1">
      <alignment horizontal="center" vertical="center" wrapText="1"/>
      <protection/>
    </xf>
    <xf numFmtId="0" fontId="4" fillId="33" borderId="26" xfId="98" applyFont="1" applyFill="1" applyBorder="1" applyAlignment="1">
      <alignment horizontal="center" vertical="center" wrapText="1"/>
      <protection/>
    </xf>
    <xf numFmtId="0" fontId="4" fillId="33" borderId="16" xfId="97" applyFont="1" applyFill="1" applyBorder="1" applyAlignment="1">
      <alignment horizontal="center" vertical="center" wrapText="1"/>
      <protection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98" applyFont="1" applyFill="1" applyBorder="1" applyAlignment="1">
      <alignment horizontal="center" vertical="center" wrapText="1"/>
      <protection/>
    </xf>
    <xf numFmtId="0" fontId="4" fillId="33" borderId="16" xfId="98" applyFont="1" applyFill="1" applyBorder="1" applyAlignment="1">
      <alignment horizontal="center" vertical="center" wrapText="1"/>
      <protection/>
    </xf>
    <xf numFmtId="0" fontId="5" fillId="33" borderId="11" xfId="98" applyFont="1" applyFill="1" applyBorder="1" applyAlignment="1">
      <alignment horizontal="center" vertical="center" wrapText="1"/>
      <protection/>
    </xf>
    <xf numFmtId="0" fontId="5" fillId="33" borderId="13" xfId="98" applyFont="1" applyFill="1" applyBorder="1" applyAlignment="1">
      <alignment horizontal="center" vertical="center" wrapText="1"/>
      <protection/>
    </xf>
    <xf numFmtId="0" fontId="4" fillId="33" borderId="18" xfId="97" applyFont="1" applyFill="1" applyBorder="1" applyAlignment="1">
      <alignment horizontal="center" vertical="center" wrapText="1"/>
      <protection/>
    </xf>
    <xf numFmtId="0" fontId="4" fillId="33" borderId="18" xfId="0" applyFont="1" applyFill="1" applyBorder="1" applyAlignment="1">
      <alignment horizontal="center" vertical="center" wrapText="1"/>
    </xf>
    <xf numFmtId="0" fontId="4" fillId="33" borderId="27" xfId="98" applyFont="1" applyFill="1" applyBorder="1" applyAlignment="1">
      <alignment horizontal="center" vertical="center" wrapText="1"/>
      <protection/>
    </xf>
    <xf numFmtId="0" fontId="4" fillId="33" borderId="28" xfId="98" applyFont="1" applyFill="1" applyBorder="1" applyAlignment="1">
      <alignment horizontal="center" vertical="center" wrapText="1"/>
      <protection/>
    </xf>
    <xf numFmtId="0" fontId="5" fillId="33" borderId="26" xfId="98" applyFont="1" applyFill="1" applyBorder="1" applyAlignment="1">
      <alignment horizontal="center" vertical="center" wrapText="1"/>
      <protection/>
    </xf>
    <xf numFmtId="0" fontId="4" fillId="33" borderId="29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4" fillId="33" borderId="10" xfId="98" applyFont="1" applyFill="1" applyBorder="1" applyAlignment="1">
      <alignment horizontal="center" vertical="center" wrapText="1"/>
      <protection/>
    </xf>
    <xf numFmtId="0" fontId="4" fillId="33" borderId="10" xfId="97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98" applyFont="1" applyFill="1" applyBorder="1" applyAlignment="1">
      <alignment horizontal="center" vertical="center" wrapText="1"/>
      <protection/>
    </xf>
    <xf numFmtId="0" fontId="4" fillId="33" borderId="12" xfId="98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33" borderId="16" xfId="98" applyFont="1" applyFill="1" applyBorder="1" applyAlignment="1">
      <alignment horizontal="center" wrapText="1"/>
      <protection/>
    </xf>
    <xf numFmtId="0" fontId="4" fillId="33" borderId="17" xfId="98" applyFont="1" applyFill="1" applyBorder="1" applyAlignment="1">
      <alignment horizontal="center" wrapText="1"/>
      <protection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DSPLIST" xfId="33"/>
    <cellStyle name="Currency [0]_DSPLIST" xfId="34"/>
    <cellStyle name="Currency_DSPLIST" xfId="35"/>
    <cellStyle name="Cyrillic" xfId="36"/>
    <cellStyle name="Euro" xfId="37"/>
    <cellStyle name="Iau?iue_AA eieiai?e" xfId="38"/>
    <cellStyle name="Îáű÷íűé_ÂÄ ěîëîäí˙ę" xfId="39"/>
    <cellStyle name="Milliers [0]_Conversion Summary" xfId="40"/>
    <cellStyle name="Milliers_Conversion Summary" xfId="41"/>
    <cellStyle name="Monйtaire [0]_Conversion Summary" xfId="42"/>
    <cellStyle name="Monйtaire_Conversion Summary" xfId="43"/>
    <cellStyle name="Normal_Bankruptcy indicators" xfId="44"/>
    <cellStyle name="Nun??c [0]_DD.1" xfId="45"/>
    <cellStyle name="Nun??c_DD.1" xfId="46"/>
    <cellStyle name="Ňűń˙÷č [0]_ĎĐ.1" xfId="47"/>
    <cellStyle name="Ňűń˙÷č_ĎĐ.1" xfId="48"/>
    <cellStyle name="Ociriniaue [0]_Adrocec" xfId="49"/>
    <cellStyle name="Ôčíŕíńîâűé [0]_Ăđŕôčęč" xfId="50"/>
    <cellStyle name="Ociriniaue [0]_Ddceiclicl 1.2" xfId="51"/>
    <cellStyle name="Ôčíŕíńîâűé [0]_Ďđčëîćĺíčĺ 1.2" xfId="52"/>
    <cellStyle name="Ociriniaue [0]_Ddceiclicl 1.2 (2)" xfId="53"/>
    <cellStyle name="Ôčíŕíńîâűé [0]_Ďđčëîćĺíčĺ 1.2 (2)" xfId="54"/>
    <cellStyle name="Ociriniaue [0]_Ecnn1" xfId="55"/>
    <cellStyle name="Ôčíŕíńîâűé [0]_Ëčńň1" xfId="56"/>
    <cellStyle name="Ociriniaue [0]_Rirecc" xfId="57"/>
    <cellStyle name="Ôčíŕíńîâűé [0]_Ŕíŕëčç " xfId="58"/>
    <cellStyle name="Ociriniaue [0]_Rirecc  &quot;Ec?odcir&quot;" xfId="59"/>
    <cellStyle name="Ôčíŕíńîâűé [0]_Ŕíŕëčç  &quot;Ěč÷óđčíŕ&quot;" xfId="60"/>
    <cellStyle name="Ociriniaue [0]_XAXAL" xfId="61"/>
    <cellStyle name="Ôčíŕíńîâűé [0]_XAXAL" xfId="62"/>
    <cellStyle name="Ociriniaue_Adrocec" xfId="63"/>
    <cellStyle name="Ôčíŕíńîâűé_Ăđŕôčęč" xfId="64"/>
    <cellStyle name="Ociriniaue_Ddceiclicl 1.2" xfId="65"/>
    <cellStyle name="Ôčíŕíńîâűé_Ďđčëîćĺíčĺ 1.2" xfId="66"/>
    <cellStyle name="Ociriniaue_Ddceiclicl 1.2 (2)" xfId="67"/>
    <cellStyle name="Ôčíŕíńîâűé_Ďđčëîćĺíčĺ 1.2 (2)" xfId="68"/>
    <cellStyle name="Ociriniaue_Ecnn1" xfId="69"/>
    <cellStyle name="Ôčíŕíńîâűé_Ëčńň1" xfId="70"/>
    <cellStyle name="Ociriniaue_Rirecc " xfId="71"/>
    <cellStyle name="Ôčíŕíńîâűé_Ŕíŕëčç " xfId="72"/>
    <cellStyle name="Ociriniaue_Rirecc  &quot;Ec?odcir&quot;" xfId="73"/>
    <cellStyle name="Ôčíŕíńîâűé_Ŕíŕëčç  &quot;Ěč÷óđčíŕ&quot;" xfId="74"/>
    <cellStyle name="Ociriniaue_XAXAL" xfId="75"/>
    <cellStyle name="Ôčíŕíńîâűé_XAXAL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_Нижегородский район 2_Калькуляция 2010" xfId="97"/>
    <cellStyle name="Обычный_Советский район" xfId="98"/>
    <cellStyle name="Обычный_Тепло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Стиль 1" xfId="105"/>
    <cellStyle name="Текст предупреждения" xfId="106"/>
    <cellStyle name="Тысячи [0]_Example " xfId="107"/>
    <cellStyle name="Тысячи_Example 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uhgalteriya\Private\MIpolitova\&#1064;&#1072;&#1073;&#1083;&#1086;&#1085;&#1099;\&#1088;&#1072;&#1073;&#1086;&#1090;&#1072;\&#1087;&#1088;&#1080;&#1084;&#1077;&#1088;%20&#1084;&#1077;&#1090;&#1086;&#1076;&#1080;&#1082;&#108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uhgalteriya\holding\&#1060;&#1080;&#1085;&#1072;&#1085;&#1089;&#1086;&#1074;&#1086;-&#1101;&#1082;&#1086;&#1085;&#1086;&#1084;&#1080;&#1095;&#1077;&#1089;&#1082;&#1086;&#1077;%20&#1091;&#1087;&#1088;&#1072;&#1074;&#1083;&#1077;&#1085;&#1080;&#1077;\&#1054;&#1041;&#1055;\&#1056;&#1072;&#1073;&#1086;&#1095;&#1072;&#1103;\&#1050;&#1072;&#1087;&#1088;&#1072;&#1083;&#1086;&#1074;\&#1055;&#1054;&#1063;&#1058;&#1040;\&#1042;&#1093;&#1086;&#1076;&#1103;&#1097;&#1072;&#1103;\&#1070;&#1073;&#1080;&#1083;&#1077;&#1081;&#1082;&#1072;\06.02.06.&#1073;&#1102;&#1076;&#1078;&#1077;&#1090;2006&#1075;\&#1073;&#1102;&#1076;&#1078;&#1077;&#1090;2006.&#1076;&#1086;%20&#1075;&#1083;.&#1073;&#1091;&#1093;&#1072;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olding\&#1040;&#1075;&#1088;&#1086;&#1089;&#1086;&#1102;&#1079;_&#1069;&#1082;&#1086;&#1085;&#1086;&#1084;&#1080;&#1082;&#1072;\&#1046;&#1077;&#1085;&#1103;\Private\MIpolitova\&#1064;&#1072;&#1073;&#1083;&#1086;&#1085;&#1099;\&#1088;&#1072;&#1073;&#1086;&#1090;&#1072;\&#1087;&#1088;&#1080;&#1084;&#1077;&#1088;%20&#1084;&#1077;&#1090;&#1086;&#1076;&#1080;&#1082;&#108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6_aksenova\&#1054;&#1073;&#1084;&#1077;&#1085;&#1082;&#1072;%20NEW\1%20&#1079;&#1072;&#1089;&#1083;&#1091;&#1096;&#1080;&#1074;&#1072;&#1085;&#1080;&#1077;%202006\Private\MIpolitova\&#1064;&#1072;&#1073;&#1083;&#1086;&#1085;&#1099;\&#1088;&#1072;&#1073;&#1086;&#1090;&#1072;\&#1087;&#1088;&#1080;&#1084;&#1077;&#1088;%20&#1084;&#1077;&#1090;&#1086;&#1076;&#1080;&#108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los\home\&#1088;&#1072;&#1073;&#1086;&#1090;&#1072;\4%20&#1082;&#1074;&#1072;&#1088;&#1090;&#1072;&#1083;%202005\&#1054;&#1055;&#1059;%204%20&#1082;&#1074;&#1072;&#1088;&#1090;&#1072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los\home\Documents%20and%20Settings\ildarr\&#1052;&#1086;&#1080;%20&#1076;&#1086;&#1082;&#1091;&#1084;&#1077;&#1085;&#1090;&#1099;\&#1056;&#1072;&#1073;&#1086;&#1095;&#1080;&#1081;%20&#1087;&#1088;&#1086;&#1094;&#1077;&#1089;&#1089;\&#1041;&#1044;&#1055;&#1057;\&#1050;&#1072;&#1088;&#1072;&#1090;&#1091;&#1085;\&#1047;&#1072;&#1087;&#1088;&#1086;&#1089;%20&#1050;&#1072;&#1088;&#1072;&#1090;&#1091;&#1085;&#1091;%20&#1080;%20&#1041;&#1091;&#1088;&#1091;&#1085;&#1076;&#1091;&#1082;&#1072;&#10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los\home\Private\MIpolitova\&#1064;&#1072;&#1073;&#1083;&#1086;&#1085;&#1099;\&#1088;&#1072;&#1073;&#1086;&#1090;&#1072;\&#1087;&#1088;&#1080;&#1084;&#1077;&#1088;%20&#1084;&#1077;&#1090;&#1086;&#1076;&#1080;&#1082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uhgalteriya\DOCUME~1\ALLUSE~1\DOCUME~1\&#1056;&#1040;&#1041;&#1054;&#1058;&#1040;%20%20&#1074;%20%20&#1061;&#1054;&#1051;&#1044;&#1048;&#1053;&#1043;&#1045;\&#1054;&#1090;&#1076;&#1077;&#1083;%20&#1087;&#1086;%20&#1073;&#1102;&#1076;&#1078;&#1077;&#1090;&#1085;&#1086;&#1084;&#1091;%20%20%20&#1087;&#1083;&#1072;&#1085;&#1080;&#1088;&#1086;&#1074;&#1072;&#1085;&#1080;&#1102;,%20&#1092;&#1080;&#1085;&#1072;&#1085;&#1089;&#1072;&#1084;%20&#1080;%20&#1082;&#1086;&#1085;&#1090;&#1088;&#1086;&#1083;&#1102;\&#1060;&#1080;&#1085;&#1072;&#1085;&#1089;&#1086;&#1074;&#1099;&#1081;%20%20&#1072;&#1085;&#1072;&#1083;&#1080;&#1079;\&#1056;&#1072;&#1089;&#1095;&#1077;&#1090;%20&#1087;&#1086;&#1082;&#1072;&#1079;&#1072;&#1090;&#1077;&#1083;&#1077;&#108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Buhgalteriya\Public\&#1054;&#1090;&#1076;&#1077;&#1083;%20&#1082;&#1086;&#1088;&#1087;&#1086;&#1088;&#1072;&#1090;&#1080;&#1074;&#1085;&#1086;&#1075;&#1086;%20&#1092;&#1080;&#1085;&#1072;&#1085;&#1089;&#1080;&#1088;&#1086;&#1074;&#1072;&#1085;&#1080;&#1103;\&#1040;&#1081;&#1073;&#1091;&#1083;&#1072;&#1090;\&#1043;&#1088;&#1091;&#1087;&#1087;&#1072;%20&#1051;&#1040;&#1045;&#1050;\&#1089;&#1077;&#1088;&#1074;&#1080;&#1089;&#1084;&#1086;&#1085;&#1090;&#1072;&#107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shnin\SharedDocs\WinNT\Temp\bat\proekt\&#1041;&#1080;&#1079;&#1085;&#1077;&#1089;-&#1087;&#1083;&#1072;&#1085;&#1080;&#1088;&#1086;&#1074;&#1072;&#1085;&#1080;&#1077;\&#1087;&#1088;&#1086;&#1092;&#1080;&#1085;&#1087;&#1083;&#1072;&#1085;\&#1089;&#1087;&#1080;&#1089;&#1082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los\home\Documents%20and%20Settings\All%20Users\Documents\&#1047;&#1077;&#1088;&#1085;&#1086;&#1074;&#1086;&#1081;%20&#1073;&#1083;&#1086;&#1082;\2-&#1081;%20&#1101;&#1090;&#1072;&#1087;%20&#1053;&#1054;&#1056;&#1052;&#1048;&#1056;&#1054;&#1042;&#1040;&#1053;&#1048;&#1045;\&#1047;&#1072;&#1087;&#1088;&#1086;&#1089;&#1099;\&#1050;&#1072;&#1079;&#1072;&#1085;&#1100;&#1079;&#1077;&#1088;&#1085;&#1086;&#1087;&#1088;&#1086;&#1076;&#1091;&#1082;&#1090;\&#1047;&#1072;&#1087;&#1088;&#1086;&#1089;%20&#1087;&#1086;%20&#1085;&#1086;&#1088;&#1084;&#1080;&#1088;&#1086;&#1074;&#1072;&#1085;&#1080;&#1102;\&#1058;&#1040;&#1058;&#1040;&#1056;&#1057;&#1058;&#1040;&#1053;\&#1055;&#1088;&#1086;&#1077;&#1082;&#1090;%202\2-&#1086;&#1081;%20&#1101;&#1090;&#1072;&#1087;\&#1055;&#1083;&#1072;&#1085;&#1099;%20&#1080;%20&#1084;&#1077;&#1090;&#1086;&#1076;&#1080;&#1082;&#1080;%20&#1087;&#1086;%202-&#1086;&#1084;&#1091;%20&#1101;&#1090;&#1072;&#1087;&#1091;\&#1057;&#1077;&#1090;&#1077;&#1074;&#1099;&#1077;%20&#1075;&#1088;&#1072;&#1092;&#1080;&#1082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SHNIN\SharedDocs\Documents%20and%20Settings\All%20Users\Documents\&#1047;&#1077;&#1088;&#1085;&#1086;&#1074;&#1086;&#1081;%20&#1073;&#1083;&#1086;&#1082;\2-&#1081;%20&#1101;&#1090;&#1072;&#1087;%20&#1053;&#1054;&#1056;&#1052;&#1048;&#1056;&#1054;&#1042;&#1040;&#1053;&#1048;&#1045;\&#1047;&#1072;&#1087;&#1088;&#1086;&#1089;&#1099;\&#1050;&#1072;&#1079;&#1072;&#1085;&#1100;&#1079;&#1077;&#1088;&#1085;&#1086;&#1087;&#1088;&#1086;&#1076;&#1091;&#1082;&#1090;\&#1047;&#1072;&#1087;&#1088;&#1086;&#1089;%20&#1087;&#1086;%20&#1085;&#1086;&#1088;&#1084;&#1080;&#1088;&#1086;&#1074;&#1072;&#1085;&#1080;&#1102;\&#1058;&#1040;&#1058;&#1040;&#1056;&#1057;&#1058;&#1040;&#1053;\&#1055;&#1088;&#1086;&#1077;&#1082;&#1090;%202\2-&#1086;&#1081;%20&#1101;&#1090;&#1072;&#1087;\&#1055;&#1083;&#1072;&#1085;&#1099;%20&#1080;%20&#1084;&#1077;&#1090;&#1086;&#1076;&#1080;&#1082;&#1080;%20&#1087;&#1086;%202-&#1086;&#1084;&#1091;%20&#1101;&#1090;&#1072;&#1087;&#1091;\&#1057;&#1077;&#1090;&#1077;&#1074;&#1099;&#1077;%20&#1075;&#1088;&#1072;&#1092;&#108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ting"/>
      <sheetName val="Bal_Out"/>
      <sheetName val="P&amp;L_Out"/>
      <sheetName val="Balanse"/>
      <sheetName val="P&amp;L"/>
      <sheetName val="per"/>
      <sheetName val="per_p&amp;l"/>
      <sheetName val="Исходные"/>
      <sheetName val="prom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на 2006"/>
      <sheetName val="Бюджет доходов"/>
      <sheetName val="Бюджет расх."/>
      <sheetName val="пр-ная программа"/>
      <sheetName val="план продажи мяса птицы "/>
      <sheetName val="Себ-ть яйца"/>
      <sheetName val="Себ-ть привеса"/>
      <sheetName val="ожид. реализ."/>
      <sheetName val="ф 2 2000-201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ating"/>
      <sheetName val="Bal_Out"/>
      <sheetName val="P&amp;L_Out"/>
      <sheetName val="Balanse"/>
      <sheetName val="P&amp;L"/>
      <sheetName val="per"/>
      <sheetName val="per_p&amp;l"/>
      <sheetName val="Исходные"/>
      <sheetName val="prom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ating"/>
      <sheetName val="Bal_Out"/>
      <sheetName val="P&amp;L_Out"/>
      <sheetName val="Balanse"/>
      <sheetName val="P&amp;L"/>
      <sheetName val="per"/>
      <sheetName val="per_p&amp;l"/>
      <sheetName val="Исходные"/>
      <sheetName val="pro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ивы"/>
      <sheetName val="свод ОПУ"/>
      <sheetName val="ОПУ БСЗ"/>
      <sheetName val="ОПУ_ЗС"/>
      <sheetName val="ОПУ НижС"/>
      <sheetName val="БДР 2по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про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ting"/>
      <sheetName val="Bal_Out"/>
      <sheetName val="P&amp;L_Out"/>
      <sheetName val="Balanse"/>
      <sheetName val="P&amp;L"/>
      <sheetName val="per"/>
      <sheetName val="per_p&amp;l"/>
      <sheetName val="Исходные"/>
      <sheetName val="prom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al_Out"/>
      <sheetName val="P&amp;L_Out"/>
      <sheetName val="rating_new"/>
      <sheetName val="rating_new_2"/>
      <sheetName val="Диаграммы"/>
      <sheetName val="Форма №4"/>
      <sheetName val="Стр-ра актива"/>
      <sheetName val="Запасы"/>
      <sheetName val="Ст-ра пассив"/>
      <sheetName val="Стр-ра баланс"/>
      <sheetName val="Разделы"/>
      <sheetName val="Выручка и деньги"/>
      <sheetName val="Стр-ра актив_дин"/>
      <sheetName val="Стр-ра пассив_дин"/>
      <sheetName val="Чистые активы"/>
      <sheetName val="rating"/>
      <sheetName val="Модул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ервисмонт"/>
      <sheetName val="Bankruptcy indicators"/>
      <sheetName val="Express-analysis"/>
      <sheetName val="Net working capital"/>
      <sheetName val="Current assets (1)"/>
      <sheetName val="Current assets (2)"/>
      <sheetName val="Current liabilities (1)"/>
      <sheetName val="Current liabilities (2)"/>
      <sheetName val="Profitability indices"/>
      <sheetName val="Turnover periods"/>
      <sheetName val="Return on equity"/>
      <sheetName val="Changes in ROE"/>
      <sheetName val="Labour effectiveness"/>
      <sheetName val="Модуль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иды д-ти"/>
      <sheetName val="продукция"/>
      <sheetName val="штат_расписание"/>
      <sheetName val="запасы на нач"/>
      <sheetName val="реализация"/>
      <sheetName val="виды д_ти"/>
    </sheetNames>
    <sheetDataSet>
      <sheetData sheetId="0">
        <row r="348">
          <cell r="B348" t="str">
            <v>сортовые (черенковые)  сады </v>
          </cell>
        </row>
        <row r="421">
          <cell r="B421" t="str">
            <v>Молочное стадо крс</v>
          </cell>
        </row>
        <row r="422">
          <cell r="B422" t="str">
            <v>животные на выращивании и откорме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8 марта - 03 апреля"/>
      <sheetName val="табл производит-ТЭР"/>
      <sheetName val="табл сырье-потери"/>
      <sheetName val="табл хроно"/>
      <sheetName val="нормативы на операцию"/>
      <sheetName val="28 марта _ 03 апреля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8 марта - 03 апреля"/>
      <sheetName val="табл производит-ТЭР"/>
      <sheetName val="табл сырье-потери"/>
      <sheetName val="табл хроно"/>
      <sheetName val="нормативы на операцию"/>
      <sheetName val="28 марта _ 03 апре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80"/>
  <sheetViews>
    <sheetView tabSelected="1" zoomScalePageLayoutView="0" workbookViewId="0" topLeftCell="A39">
      <selection activeCell="CA12" sqref="CA12"/>
    </sheetView>
  </sheetViews>
  <sheetFormatPr defaultColWidth="9.00390625" defaultRowHeight="12.75" outlineLevelRow="3" outlineLevelCol="7"/>
  <cols>
    <col min="1" max="1" width="43.75390625" style="0" customWidth="1"/>
    <col min="2" max="2" width="9.375" style="0" hidden="1" customWidth="1" outlineLevel="2"/>
    <col min="3" max="3" width="8.875" style="0" hidden="1" customWidth="1" outlineLevel="7"/>
    <col min="4" max="4" width="12.125" style="0" hidden="1" customWidth="1" outlineLevel="7"/>
    <col min="5" max="5" width="15.625" style="0" hidden="1" customWidth="1" outlineLevel="7"/>
    <col min="6" max="6" width="11.125" style="0" hidden="1" customWidth="1" outlineLevel="7"/>
    <col min="7" max="7" width="8.875" style="0" hidden="1" customWidth="1" outlineLevel="7" collapsed="1"/>
    <col min="8" max="8" width="8.25390625" style="0" hidden="1" customWidth="1" outlineLevel="7"/>
    <col min="9" max="9" width="8.875" style="0" hidden="1" customWidth="1" outlineLevel="7"/>
    <col min="10" max="10" width="9.625" style="0" hidden="1" customWidth="1" outlineLevel="7"/>
    <col min="11" max="11" width="10.25390625" style="0" hidden="1" customWidth="1" outlineLevel="7"/>
    <col min="12" max="12" width="9.25390625" style="0" hidden="1" customWidth="1" outlineLevel="7"/>
    <col min="13" max="13" width="9.625" style="0" hidden="1" customWidth="1" outlineLevel="7"/>
    <col min="14" max="14" width="7.375" style="0" hidden="1" customWidth="1" outlineLevel="7"/>
    <col min="15" max="15" width="8.875" style="0" hidden="1" customWidth="1" outlineLevel="7"/>
    <col min="16" max="16" width="7.625" style="0" hidden="1" customWidth="1" outlineLevel="7"/>
    <col min="17" max="17" width="9.625" style="0" hidden="1" customWidth="1" outlineLevel="7"/>
    <col min="18" max="18" width="7.625" style="0" hidden="1" customWidth="1" outlineLevel="7"/>
    <col min="19" max="19" width="7.375" style="0" hidden="1" customWidth="1" outlineLevel="7"/>
    <col min="20" max="20" width="5.00390625" style="0" hidden="1" customWidth="1" outlineLevel="7"/>
    <col min="21" max="21" width="4.75390625" style="0" hidden="1" customWidth="1" outlineLevel="7"/>
    <col min="22" max="22" width="10.00390625" style="0" hidden="1" customWidth="1" outlineLevel="7"/>
    <col min="23" max="23" width="8.25390625" style="0" hidden="1" customWidth="1" outlineLevel="7"/>
    <col min="24" max="24" width="8.125" style="0" hidden="1" customWidth="1" outlineLevel="7"/>
    <col min="25" max="25" width="8.625" style="0" hidden="1" customWidth="1" outlineLevel="7"/>
    <col min="26" max="26" width="7.875" style="0" hidden="1" customWidth="1" outlineLevel="7"/>
    <col min="27" max="27" width="9.75390625" style="0" hidden="1" customWidth="1" outlineLevel="7"/>
    <col min="28" max="28" width="10.375" style="0" hidden="1" customWidth="1" outlineLevel="7"/>
    <col min="29" max="29" width="8.125" style="0" hidden="1" customWidth="1" outlineLevel="7"/>
    <col min="30" max="30" width="7.875" style="0" hidden="1" customWidth="1" outlineLevel="7"/>
    <col min="31" max="31" width="7.625" style="0" hidden="1" customWidth="1" outlineLevel="7"/>
    <col min="32" max="32" width="6.875" style="0" hidden="1" customWidth="1" outlineLevel="7"/>
    <col min="33" max="33" width="9.00390625" style="0" hidden="1" customWidth="1" outlineLevel="7"/>
    <col min="34" max="34" width="10.75390625" style="0" hidden="1" customWidth="1" outlineLevel="7"/>
    <col min="35" max="35" width="8.125" style="0" hidden="1" customWidth="1" outlineLevel="7"/>
    <col min="36" max="36" width="7.75390625" style="0" hidden="1" customWidth="1" outlineLevel="7"/>
    <col min="37" max="37" width="9.00390625" style="0" hidden="1" customWidth="1" outlineLevel="7"/>
    <col min="38" max="39" width="8.125" style="0" hidden="1" customWidth="1" outlineLevel="7"/>
    <col min="40" max="40" width="10.00390625" style="0" hidden="1" customWidth="1" outlineLevel="7"/>
    <col min="41" max="41" width="11.75390625" style="0" hidden="1" customWidth="1" outlineLevel="7"/>
    <col min="42" max="42" width="12.125" style="0" hidden="1" customWidth="1" outlineLevel="7"/>
    <col min="43" max="43" width="10.75390625" style="0" hidden="1" customWidth="1" outlineLevel="7"/>
    <col min="44" max="45" width="11.875" style="0" hidden="1" customWidth="1" outlineLevel="7"/>
    <col min="46" max="46" width="10.25390625" style="0" hidden="1" customWidth="1" outlineLevel="7"/>
    <col min="47" max="47" width="9.125" style="0" hidden="1" customWidth="1" outlineLevel="7"/>
    <col min="48" max="48" width="7.125" style="0" hidden="1" customWidth="1" outlineLevel="7"/>
    <col min="49" max="49" width="11.375" style="0" hidden="1" customWidth="1" outlineLevel="7"/>
    <col min="50" max="50" width="7.875" style="0" hidden="1" customWidth="1" outlineLevel="7"/>
    <col min="51" max="51" width="8.875" style="0" hidden="1" customWidth="1" outlineLevel="7"/>
    <col min="52" max="52" width="9.25390625" style="0" hidden="1" customWidth="1" outlineLevel="7"/>
    <col min="53" max="53" width="9.00390625" style="0" hidden="1" customWidth="1" outlineLevel="7"/>
    <col min="54" max="54" width="10.375" style="0" hidden="1" customWidth="1" outlineLevel="1"/>
    <col min="55" max="55" width="8.625" style="0" hidden="1" customWidth="1" outlineLevel="1"/>
    <col min="56" max="56" width="8.00390625" style="0" hidden="1" customWidth="1" outlineLevel="1"/>
    <col min="57" max="57" width="14.00390625" style="0" hidden="1" customWidth="1" outlineLevel="1"/>
    <col min="58" max="58" width="9.75390625" style="0" hidden="1" customWidth="1" outlineLevel="1"/>
    <col min="59" max="59" width="9.625" style="0" hidden="1" customWidth="1" outlineLevel="1"/>
    <col min="60" max="60" width="9.00390625" style="0" hidden="1" customWidth="1" outlineLevel="1"/>
    <col min="61" max="61" width="14.25390625" style="0" hidden="1" customWidth="1" outlineLevel="1"/>
    <col min="62" max="64" width="8.125" style="0" hidden="1" customWidth="1" outlineLevel="1"/>
    <col min="65" max="65" width="12.625" style="0" hidden="1" customWidth="1" outlineLevel="1"/>
    <col min="66" max="66" width="7.625" style="0" hidden="1" customWidth="1" outlineLevel="1"/>
    <col min="67" max="67" width="5.75390625" style="0" hidden="1" customWidth="1" outlineLevel="1"/>
    <col min="68" max="68" width="8.625" style="0" hidden="1" customWidth="1" outlineLevel="1"/>
    <col min="69" max="69" width="11.00390625" style="0" hidden="1" customWidth="1" outlineLevel="1"/>
    <col min="70" max="70" width="8.625" style="0" hidden="1" customWidth="1" outlineLevel="1"/>
    <col min="71" max="71" width="9.625" style="0" bestFit="1" customWidth="1" collapsed="1"/>
    <col min="73" max="73" width="14.25390625" style="0" customWidth="1"/>
    <col min="75" max="75" width="0.2421875" style="0" customWidth="1"/>
    <col min="76" max="76" width="0.1289062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74" ht="18">
      <c r="A3" s="161" t="s">
        <v>100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</row>
    <row r="4" spans="1:74" ht="18.75" thickBot="1">
      <c r="A4" s="133"/>
      <c r="B4" s="133"/>
      <c r="C4" s="133"/>
      <c r="D4" s="133"/>
      <c r="E4" s="133"/>
      <c r="F4" s="133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</row>
    <row r="5" spans="1:74" ht="13.5" thickBot="1">
      <c r="A5" s="143" t="s">
        <v>0</v>
      </c>
      <c r="B5" s="164" t="s">
        <v>1</v>
      </c>
      <c r="C5" s="164"/>
      <c r="D5" s="164"/>
      <c r="E5" s="164"/>
      <c r="F5" s="165"/>
      <c r="G5" s="153" t="s">
        <v>2</v>
      </c>
      <c r="H5" s="154"/>
      <c r="I5" s="154"/>
      <c r="J5" s="155"/>
      <c r="K5" s="153" t="s">
        <v>3</v>
      </c>
      <c r="L5" s="154"/>
      <c r="M5" s="154"/>
      <c r="N5" s="155"/>
      <c r="O5" s="153" t="s">
        <v>4</v>
      </c>
      <c r="P5" s="154"/>
      <c r="Q5" s="154"/>
      <c r="R5" s="155"/>
      <c r="S5" s="153" t="s">
        <v>5</v>
      </c>
      <c r="T5" s="154"/>
      <c r="U5" s="154"/>
      <c r="V5" s="155"/>
      <c r="W5" s="153" t="s">
        <v>6</v>
      </c>
      <c r="X5" s="154"/>
      <c r="Y5" s="154"/>
      <c r="Z5" s="155"/>
      <c r="AA5" s="153" t="s">
        <v>7</v>
      </c>
      <c r="AB5" s="154"/>
      <c r="AC5" s="154"/>
      <c r="AD5" s="155"/>
      <c r="AE5" s="153" t="s">
        <v>8</v>
      </c>
      <c r="AF5" s="154"/>
      <c r="AG5" s="154"/>
      <c r="AH5" s="155"/>
      <c r="AI5" s="153" t="s">
        <v>9</v>
      </c>
      <c r="AJ5" s="154"/>
      <c r="AK5" s="154"/>
      <c r="AL5" s="155"/>
      <c r="AM5" s="153" t="s">
        <v>10</v>
      </c>
      <c r="AN5" s="154"/>
      <c r="AO5" s="154"/>
      <c r="AP5" s="155"/>
      <c r="AQ5" s="153" t="s">
        <v>11</v>
      </c>
      <c r="AR5" s="154"/>
      <c r="AS5" s="154"/>
      <c r="AT5" s="155"/>
      <c r="AU5" s="153" t="s">
        <v>12</v>
      </c>
      <c r="AV5" s="154"/>
      <c r="AW5" s="154"/>
      <c r="AX5" s="155"/>
      <c r="AY5" s="153" t="s">
        <v>13</v>
      </c>
      <c r="AZ5" s="154"/>
      <c r="BA5" s="154"/>
      <c r="BB5" s="155"/>
      <c r="BC5" s="153" t="s">
        <v>14</v>
      </c>
      <c r="BD5" s="154"/>
      <c r="BE5" s="154"/>
      <c r="BF5" s="155"/>
      <c r="BG5" s="153" t="s">
        <v>15</v>
      </c>
      <c r="BH5" s="154"/>
      <c r="BI5" s="154"/>
      <c r="BJ5" s="155"/>
      <c r="BK5" s="153" t="s">
        <v>16</v>
      </c>
      <c r="BL5" s="154"/>
      <c r="BM5" s="154"/>
      <c r="BN5" s="155"/>
      <c r="BO5" s="153" t="s">
        <v>17</v>
      </c>
      <c r="BP5" s="154"/>
      <c r="BQ5" s="154"/>
      <c r="BR5" s="155"/>
      <c r="BS5" s="153" t="s">
        <v>18</v>
      </c>
      <c r="BT5" s="154"/>
      <c r="BU5" s="154"/>
      <c r="BV5" s="155"/>
    </row>
    <row r="6" spans="1:74" ht="12.75" customHeight="1">
      <c r="A6" s="137"/>
      <c r="B6" s="156" t="s">
        <v>19</v>
      </c>
      <c r="C6" s="137" t="s">
        <v>20</v>
      </c>
      <c r="D6" s="137" t="s">
        <v>21</v>
      </c>
      <c r="E6" s="157" t="s">
        <v>22</v>
      </c>
      <c r="F6" s="158"/>
      <c r="G6" s="159" t="s">
        <v>20</v>
      </c>
      <c r="H6" s="143" t="s">
        <v>21</v>
      </c>
      <c r="I6" s="139" t="s">
        <v>22</v>
      </c>
      <c r="J6" s="151"/>
      <c r="K6" s="148" t="s">
        <v>20</v>
      </c>
      <c r="L6" s="136" t="s">
        <v>21</v>
      </c>
      <c r="M6" s="146" t="s">
        <v>22</v>
      </c>
      <c r="N6" s="147"/>
      <c r="O6" s="148" t="s">
        <v>20</v>
      </c>
      <c r="P6" s="136" t="s">
        <v>21</v>
      </c>
      <c r="Q6" s="146" t="s">
        <v>22</v>
      </c>
      <c r="R6" s="147"/>
      <c r="S6" s="148" t="s">
        <v>20</v>
      </c>
      <c r="T6" s="136" t="s">
        <v>21</v>
      </c>
      <c r="U6" s="146" t="s">
        <v>22</v>
      </c>
      <c r="V6" s="147"/>
      <c r="W6" s="148" t="s">
        <v>20</v>
      </c>
      <c r="X6" s="136" t="s">
        <v>21</v>
      </c>
      <c r="Y6" s="146" t="s">
        <v>22</v>
      </c>
      <c r="Z6" s="147"/>
      <c r="AA6" s="148" t="s">
        <v>20</v>
      </c>
      <c r="AB6" s="136" t="s">
        <v>21</v>
      </c>
      <c r="AC6" s="146" t="s">
        <v>22</v>
      </c>
      <c r="AD6" s="147"/>
      <c r="AE6" s="148" t="s">
        <v>20</v>
      </c>
      <c r="AF6" s="136" t="s">
        <v>21</v>
      </c>
      <c r="AG6" s="146" t="s">
        <v>22</v>
      </c>
      <c r="AH6" s="147"/>
      <c r="AI6" s="148" t="s">
        <v>20</v>
      </c>
      <c r="AJ6" s="136" t="s">
        <v>21</v>
      </c>
      <c r="AK6" s="146" t="s">
        <v>22</v>
      </c>
      <c r="AL6" s="147"/>
      <c r="AM6" s="148" t="s">
        <v>20</v>
      </c>
      <c r="AN6" s="136" t="s">
        <v>21</v>
      </c>
      <c r="AO6" s="146" t="s">
        <v>22</v>
      </c>
      <c r="AP6" s="147"/>
      <c r="AQ6" s="148" t="s">
        <v>20</v>
      </c>
      <c r="AR6" s="136" t="s">
        <v>21</v>
      </c>
      <c r="AS6" s="146" t="s">
        <v>22</v>
      </c>
      <c r="AT6" s="147"/>
      <c r="AU6" s="148" t="s">
        <v>20</v>
      </c>
      <c r="AV6" s="136" t="s">
        <v>21</v>
      </c>
      <c r="AW6" s="146" t="s">
        <v>22</v>
      </c>
      <c r="AX6" s="147"/>
      <c r="AY6" s="148" t="s">
        <v>20</v>
      </c>
      <c r="AZ6" s="136" t="s">
        <v>21</v>
      </c>
      <c r="BA6" s="146" t="s">
        <v>22</v>
      </c>
      <c r="BB6" s="147"/>
      <c r="BC6" s="148" t="s">
        <v>20</v>
      </c>
      <c r="BD6" s="136" t="s">
        <v>21</v>
      </c>
      <c r="BE6" s="146" t="s">
        <v>22</v>
      </c>
      <c r="BF6" s="147"/>
      <c r="BG6" s="148" t="s">
        <v>20</v>
      </c>
      <c r="BH6" s="136" t="s">
        <v>21</v>
      </c>
      <c r="BI6" s="146" t="s">
        <v>22</v>
      </c>
      <c r="BJ6" s="147"/>
      <c r="BK6" s="148" t="s">
        <v>20</v>
      </c>
      <c r="BL6" s="136" t="s">
        <v>21</v>
      </c>
      <c r="BM6" s="146" t="s">
        <v>22</v>
      </c>
      <c r="BN6" s="147"/>
      <c r="BO6" s="148" t="s">
        <v>20</v>
      </c>
      <c r="BP6" s="136" t="s">
        <v>21</v>
      </c>
      <c r="BQ6" s="146" t="s">
        <v>22</v>
      </c>
      <c r="BR6" s="147"/>
      <c r="BS6" s="148" t="s">
        <v>20</v>
      </c>
      <c r="BT6" s="136" t="s">
        <v>21</v>
      </c>
      <c r="BU6" s="139" t="s">
        <v>22</v>
      </c>
      <c r="BV6" s="140"/>
    </row>
    <row r="7" spans="1:74" ht="12.75">
      <c r="A7" s="137"/>
      <c r="B7" s="156"/>
      <c r="C7" s="137"/>
      <c r="D7" s="137"/>
      <c r="E7" s="141"/>
      <c r="F7" s="158"/>
      <c r="G7" s="160"/>
      <c r="H7" s="137"/>
      <c r="I7" s="141"/>
      <c r="J7" s="152"/>
      <c r="K7" s="142"/>
      <c r="L7" s="137"/>
      <c r="M7" s="141"/>
      <c r="N7" s="141"/>
      <c r="O7" s="142"/>
      <c r="P7" s="137"/>
      <c r="Q7" s="141"/>
      <c r="R7" s="141"/>
      <c r="S7" s="142"/>
      <c r="T7" s="137"/>
      <c r="U7" s="141"/>
      <c r="V7" s="141"/>
      <c r="W7" s="142"/>
      <c r="X7" s="137"/>
      <c r="Y7" s="141"/>
      <c r="Z7" s="141"/>
      <c r="AA7" s="142"/>
      <c r="AB7" s="137"/>
      <c r="AC7" s="141"/>
      <c r="AD7" s="141"/>
      <c r="AE7" s="142"/>
      <c r="AF7" s="137"/>
      <c r="AG7" s="141"/>
      <c r="AH7" s="141"/>
      <c r="AI7" s="142"/>
      <c r="AJ7" s="137"/>
      <c r="AK7" s="141"/>
      <c r="AL7" s="141"/>
      <c r="AM7" s="142"/>
      <c r="AN7" s="137"/>
      <c r="AO7" s="141"/>
      <c r="AP7" s="141"/>
      <c r="AQ7" s="142"/>
      <c r="AR7" s="137"/>
      <c r="AS7" s="141"/>
      <c r="AT7" s="141"/>
      <c r="AU7" s="142"/>
      <c r="AV7" s="137"/>
      <c r="AW7" s="141"/>
      <c r="AX7" s="141"/>
      <c r="AY7" s="142"/>
      <c r="AZ7" s="137"/>
      <c r="BA7" s="141"/>
      <c r="BB7" s="141"/>
      <c r="BC7" s="142"/>
      <c r="BD7" s="137"/>
      <c r="BE7" s="141"/>
      <c r="BF7" s="141"/>
      <c r="BG7" s="142"/>
      <c r="BH7" s="137"/>
      <c r="BI7" s="141"/>
      <c r="BJ7" s="141"/>
      <c r="BK7" s="142"/>
      <c r="BL7" s="137"/>
      <c r="BM7" s="141"/>
      <c r="BN7" s="141"/>
      <c r="BO7" s="142"/>
      <c r="BP7" s="137"/>
      <c r="BQ7" s="141"/>
      <c r="BR7" s="141"/>
      <c r="BS7" s="142"/>
      <c r="BT7" s="137"/>
      <c r="BU7" s="141"/>
      <c r="BV7" s="141"/>
    </row>
    <row r="8" spans="1:74" ht="12.75" customHeight="1">
      <c r="A8" s="137"/>
      <c r="B8" s="156"/>
      <c r="C8" s="137"/>
      <c r="D8" s="137"/>
      <c r="E8" s="134" t="s">
        <v>23</v>
      </c>
      <c r="F8" s="144" t="s">
        <v>24</v>
      </c>
      <c r="G8" s="160"/>
      <c r="H8" s="137"/>
      <c r="I8" s="134" t="s">
        <v>23</v>
      </c>
      <c r="J8" s="145" t="s">
        <v>24</v>
      </c>
      <c r="K8" s="142"/>
      <c r="L8" s="137"/>
      <c r="M8" s="134" t="s">
        <v>23</v>
      </c>
      <c r="N8" s="134" t="s">
        <v>24</v>
      </c>
      <c r="O8" s="142"/>
      <c r="P8" s="137"/>
      <c r="Q8" s="134" t="s">
        <v>23</v>
      </c>
      <c r="R8" s="134" t="s">
        <v>24</v>
      </c>
      <c r="S8" s="142"/>
      <c r="T8" s="137"/>
      <c r="U8" s="134" t="s">
        <v>23</v>
      </c>
      <c r="V8" s="134" t="s">
        <v>24</v>
      </c>
      <c r="W8" s="142"/>
      <c r="X8" s="137"/>
      <c r="Y8" s="134" t="s">
        <v>23</v>
      </c>
      <c r="Z8" s="134" t="s">
        <v>24</v>
      </c>
      <c r="AA8" s="142"/>
      <c r="AB8" s="137"/>
      <c r="AC8" s="134" t="s">
        <v>23</v>
      </c>
      <c r="AD8" s="134" t="s">
        <v>24</v>
      </c>
      <c r="AE8" s="142"/>
      <c r="AF8" s="137"/>
      <c r="AG8" s="134" t="s">
        <v>23</v>
      </c>
      <c r="AH8" s="134" t="s">
        <v>24</v>
      </c>
      <c r="AI8" s="142"/>
      <c r="AJ8" s="137"/>
      <c r="AK8" s="134" t="s">
        <v>23</v>
      </c>
      <c r="AL8" s="134" t="s">
        <v>24</v>
      </c>
      <c r="AM8" s="142"/>
      <c r="AN8" s="137"/>
      <c r="AO8" s="134" t="s">
        <v>23</v>
      </c>
      <c r="AP8" s="134" t="s">
        <v>24</v>
      </c>
      <c r="AQ8" s="142"/>
      <c r="AR8" s="137"/>
      <c r="AS8" s="134" t="s">
        <v>23</v>
      </c>
      <c r="AT8" s="134" t="s">
        <v>24</v>
      </c>
      <c r="AU8" s="142"/>
      <c r="AV8" s="137"/>
      <c r="AW8" s="134" t="s">
        <v>23</v>
      </c>
      <c r="AX8" s="134" t="s">
        <v>24</v>
      </c>
      <c r="AY8" s="142"/>
      <c r="AZ8" s="137"/>
      <c r="BA8" s="134" t="s">
        <v>23</v>
      </c>
      <c r="BB8" s="134" t="s">
        <v>24</v>
      </c>
      <c r="BC8" s="142"/>
      <c r="BD8" s="137"/>
      <c r="BE8" s="134" t="s">
        <v>23</v>
      </c>
      <c r="BF8" s="134" t="s">
        <v>24</v>
      </c>
      <c r="BG8" s="142"/>
      <c r="BH8" s="137"/>
      <c r="BI8" s="134" t="s">
        <v>23</v>
      </c>
      <c r="BJ8" s="134" t="s">
        <v>24</v>
      </c>
      <c r="BK8" s="142"/>
      <c r="BL8" s="137"/>
      <c r="BM8" s="134" t="s">
        <v>23</v>
      </c>
      <c r="BN8" s="134" t="s">
        <v>24</v>
      </c>
      <c r="BO8" s="142"/>
      <c r="BP8" s="137"/>
      <c r="BQ8" s="134" t="s">
        <v>23</v>
      </c>
      <c r="BR8" s="134" t="s">
        <v>24</v>
      </c>
      <c r="BS8" s="142"/>
      <c r="BT8" s="137"/>
      <c r="BU8" s="134" t="s">
        <v>23</v>
      </c>
      <c r="BV8" s="134" t="s">
        <v>24</v>
      </c>
    </row>
    <row r="9" spans="1:74" ht="12.75">
      <c r="A9" s="137"/>
      <c r="B9" s="156"/>
      <c r="C9" s="137"/>
      <c r="D9" s="137"/>
      <c r="E9" s="134"/>
      <c r="F9" s="144"/>
      <c r="G9" s="160"/>
      <c r="H9" s="137"/>
      <c r="I9" s="134"/>
      <c r="J9" s="145"/>
      <c r="K9" s="142"/>
      <c r="L9" s="137"/>
      <c r="M9" s="134"/>
      <c r="N9" s="134"/>
      <c r="O9" s="142"/>
      <c r="P9" s="137"/>
      <c r="Q9" s="134"/>
      <c r="R9" s="134"/>
      <c r="S9" s="142"/>
      <c r="T9" s="137"/>
      <c r="U9" s="134"/>
      <c r="V9" s="134"/>
      <c r="W9" s="142"/>
      <c r="X9" s="137"/>
      <c r="Y9" s="134"/>
      <c r="Z9" s="134"/>
      <c r="AA9" s="142"/>
      <c r="AB9" s="137"/>
      <c r="AC9" s="134"/>
      <c r="AD9" s="134"/>
      <c r="AE9" s="142"/>
      <c r="AF9" s="137"/>
      <c r="AG9" s="134"/>
      <c r="AH9" s="134"/>
      <c r="AI9" s="142"/>
      <c r="AJ9" s="137"/>
      <c r="AK9" s="134"/>
      <c r="AL9" s="134"/>
      <c r="AM9" s="142"/>
      <c r="AN9" s="137"/>
      <c r="AO9" s="134"/>
      <c r="AP9" s="134"/>
      <c r="AQ9" s="142"/>
      <c r="AR9" s="137"/>
      <c r="AS9" s="134"/>
      <c r="AT9" s="134"/>
      <c r="AU9" s="142"/>
      <c r="AV9" s="137"/>
      <c r="AW9" s="134"/>
      <c r="AX9" s="134"/>
      <c r="AY9" s="142"/>
      <c r="AZ9" s="137"/>
      <c r="BA9" s="134"/>
      <c r="BB9" s="134"/>
      <c r="BC9" s="142"/>
      <c r="BD9" s="137"/>
      <c r="BE9" s="134"/>
      <c r="BF9" s="134"/>
      <c r="BG9" s="142"/>
      <c r="BH9" s="137"/>
      <c r="BI9" s="134"/>
      <c r="BJ9" s="134"/>
      <c r="BK9" s="142"/>
      <c r="BL9" s="137"/>
      <c r="BM9" s="134"/>
      <c r="BN9" s="134"/>
      <c r="BO9" s="142"/>
      <c r="BP9" s="137"/>
      <c r="BQ9" s="134"/>
      <c r="BR9" s="134"/>
      <c r="BS9" s="142"/>
      <c r="BT9" s="137"/>
      <c r="BU9" s="134"/>
      <c r="BV9" s="134"/>
    </row>
    <row r="10" spans="1:74" ht="13.5" thickBot="1">
      <c r="A10" s="137"/>
      <c r="B10" s="156"/>
      <c r="C10" s="137"/>
      <c r="D10" s="137"/>
      <c r="E10" s="134"/>
      <c r="F10" s="144"/>
      <c r="G10" s="160"/>
      <c r="H10" s="137"/>
      <c r="I10" s="134"/>
      <c r="J10" s="145"/>
      <c r="K10" s="142"/>
      <c r="L10" s="137"/>
      <c r="M10" s="134"/>
      <c r="N10" s="134"/>
      <c r="O10" s="149"/>
      <c r="P10" s="138"/>
      <c r="Q10" s="150"/>
      <c r="R10" s="150"/>
      <c r="S10" s="149"/>
      <c r="T10" s="138"/>
      <c r="U10" s="150"/>
      <c r="V10" s="150"/>
      <c r="W10" s="149"/>
      <c r="X10" s="138"/>
      <c r="Y10" s="150"/>
      <c r="Z10" s="150"/>
      <c r="AA10" s="149"/>
      <c r="AB10" s="138"/>
      <c r="AC10" s="150"/>
      <c r="AD10" s="150"/>
      <c r="AE10" s="149"/>
      <c r="AF10" s="138"/>
      <c r="AG10" s="150"/>
      <c r="AH10" s="150"/>
      <c r="AI10" s="149"/>
      <c r="AJ10" s="138"/>
      <c r="AK10" s="150"/>
      <c r="AL10" s="150"/>
      <c r="AM10" s="149"/>
      <c r="AN10" s="138"/>
      <c r="AO10" s="150"/>
      <c r="AP10" s="150"/>
      <c r="AQ10" s="149"/>
      <c r="AR10" s="138"/>
      <c r="AS10" s="150"/>
      <c r="AT10" s="150"/>
      <c r="AU10" s="149"/>
      <c r="AV10" s="138"/>
      <c r="AW10" s="150"/>
      <c r="AX10" s="150"/>
      <c r="AY10" s="149"/>
      <c r="AZ10" s="138"/>
      <c r="BA10" s="150"/>
      <c r="BB10" s="150"/>
      <c r="BC10" s="149"/>
      <c r="BD10" s="138"/>
      <c r="BE10" s="150"/>
      <c r="BF10" s="150"/>
      <c r="BG10" s="149"/>
      <c r="BH10" s="138"/>
      <c r="BI10" s="150"/>
      <c r="BJ10" s="150"/>
      <c r="BK10" s="149"/>
      <c r="BL10" s="138"/>
      <c r="BM10" s="150"/>
      <c r="BN10" s="150"/>
      <c r="BO10" s="149"/>
      <c r="BP10" s="138"/>
      <c r="BQ10" s="150"/>
      <c r="BR10" s="150"/>
      <c r="BS10" s="149"/>
      <c r="BT10" s="138"/>
      <c r="BU10" s="135"/>
      <c r="BV10" s="135"/>
    </row>
    <row r="11" spans="1:74" ht="15" customHeight="1">
      <c r="A11" s="2" t="s">
        <v>25</v>
      </c>
      <c r="B11" s="2" t="s">
        <v>26</v>
      </c>
      <c r="C11" s="3">
        <v>22606</v>
      </c>
      <c r="D11" s="4" t="s">
        <v>27</v>
      </c>
      <c r="E11" s="5">
        <f>SUM(E12:E15)-E12</f>
        <v>63079611</v>
      </c>
      <c r="F11" s="6">
        <f>E11/E67</f>
        <v>397.38442203141045</v>
      </c>
      <c r="G11" s="7"/>
      <c r="H11" s="8"/>
      <c r="I11" s="5">
        <f>SUM(I12:I15)-I12</f>
        <v>3962112.4799108002</v>
      </c>
      <c r="J11" s="9"/>
      <c r="K11" s="10"/>
      <c r="L11" s="8"/>
      <c r="M11" s="11">
        <f>SUM(M12:M15)-M12</f>
        <v>3222355.04</v>
      </c>
      <c r="N11" s="12"/>
      <c r="O11" s="13"/>
      <c r="P11" s="14"/>
      <c r="Q11" s="11">
        <f>SUM(Q12:Q15)-Q12</f>
        <v>3402149.52</v>
      </c>
      <c r="R11" s="15"/>
      <c r="S11" s="8"/>
      <c r="T11" s="8"/>
      <c r="U11" s="11">
        <f>U12+U15</f>
        <v>1385286.94</v>
      </c>
      <c r="V11" s="12"/>
      <c r="W11" s="8"/>
      <c r="X11" s="8"/>
      <c r="Y11" s="16">
        <f>Y12</f>
        <v>1144007.16</v>
      </c>
      <c r="Z11" s="8"/>
      <c r="AA11" s="8"/>
      <c r="AB11" s="8"/>
      <c r="AC11" s="5">
        <f>AC12</f>
        <v>1053948.93</v>
      </c>
      <c r="AD11" s="8"/>
      <c r="AE11" s="8"/>
      <c r="AF11" s="8"/>
      <c r="AG11" s="17">
        <f>I11+M11+Q11+U11+Y11+AC11</f>
        <v>14169860.0699108</v>
      </c>
      <c r="AH11" s="8"/>
      <c r="AI11" s="8"/>
      <c r="AJ11" s="8"/>
      <c r="AK11" s="5">
        <f>AK12+AK15</f>
        <v>1145454.06</v>
      </c>
      <c r="AL11" s="18" t="e">
        <f>AK11/AI78</f>
        <v>#DIV/0!</v>
      </c>
      <c r="AM11" s="8"/>
      <c r="AN11" s="8"/>
      <c r="AO11" s="19">
        <f>AO12+AO15</f>
        <v>1127694.5</v>
      </c>
      <c r="AP11" s="18" t="e">
        <f>AO11/AM78</f>
        <v>#DIV/0!</v>
      </c>
      <c r="AQ11" s="8"/>
      <c r="AR11" s="8"/>
      <c r="AS11" s="11">
        <f>AS12+AS15</f>
        <v>16443008.6299108</v>
      </c>
      <c r="AT11" s="18" t="e">
        <f>AS11/AQ78</f>
        <v>#DIV/0!</v>
      </c>
      <c r="AU11" s="20"/>
      <c r="AV11" s="20"/>
      <c r="AW11" s="21">
        <f>AW12+AW15</f>
        <v>537545.38</v>
      </c>
      <c r="AX11" s="22" t="e">
        <f>AX12</f>
        <v>#DIV/0!</v>
      </c>
      <c r="AY11" s="22">
        <f>AY12</f>
        <v>5556.741999999999</v>
      </c>
      <c r="AZ11" s="23">
        <f>BA11/AY11</f>
        <v>3055.8471150740493</v>
      </c>
      <c r="BA11" s="24">
        <f>BA12</f>
        <v>16980554.0099108</v>
      </c>
      <c r="BB11" s="25" t="e">
        <f>BA11/AY78</f>
        <v>#DIV/0!</v>
      </c>
      <c r="BC11" s="26"/>
      <c r="BD11" s="27"/>
      <c r="BE11" s="27">
        <f>BE12</f>
        <v>11437494.81</v>
      </c>
      <c r="BF11" s="28" t="e">
        <f>BE11/BC78</f>
        <v>#DIV/0!</v>
      </c>
      <c r="BG11" s="26"/>
      <c r="BH11" s="27"/>
      <c r="BI11" s="27">
        <f>BI12</f>
        <v>28418048.819910802</v>
      </c>
      <c r="BJ11" s="28" t="e">
        <f>BI11/BG78</f>
        <v>#DIV/0!</v>
      </c>
      <c r="BK11" s="26"/>
      <c r="BL11" s="27"/>
      <c r="BM11" s="29">
        <f>BM12</f>
        <v>9895505.68</v>
      </c>
      <c r="BN11" s="28" t="e">
        <f>BM11/BK78</f>
        <v>#DIV/0!</v>
      </c>
      <c r="BO11" s="26"/>
      <c r="BP11" s="27"/>
      <c r="BQ11" s="29">
        <f>BQ12</f>
        <v>3538767.8400000003</v>
      </c>
      <c r="BR11" s="28" t="e">
        <f>BQ11/BO78</f>
        <v>#DIV/0!</v>
      </c>
      <c r="BS11" s="26"/>
      <c r="BT11" s="27"/>
      <c r="BU11" s="30">
        <f>BU12</f>
        <v>41852322.3399108</v>
      </c>
      <c r="BV11" s="31"/>
    </row>
    <row r="12" spans="1:74" ht="13.5" customHeight="1">
      <c r="A12" s="32" t="s">
        <v>28</v>
      </c>
      <c r="B12" s="33" t="s">
        <v>29</v>
      </c>
      <c r="C12" s="34">
        <v>22606</v>
      </c>
      <c r="D12" s="35">
        <f>E12/C12</f>
        <v>2790.392417942139</v>
      </c>
      <c r="E12" s="36">
        <v>63079611</v>
      </c>
      <c r="F12" s="6">
        <f>E12/E67</f>
        <v>397.38442203141045</v>
      </c>
      <c r="G12" s="7">
        <f>G13+G14</f>
        <v>1254.2169999999999</v>
      </c>
      <c r="H12" s="8"/>
      <c r="I12" s="8">
        <f>SUM(I13:I14)</f>
        <v>3962112.4799108002</v>
      </c>
      <c r="J12" s="9"/>
      <c r="K12" s="10">
        <f>K13+K14</f>
        <v>1092.583</v>
      </c>
      <c r="L12" s="8"/>
      <c r="M12" s="37">
        <f>SUM(M13:M14)</f>
        <v>3222355.04</v>
      </c>
      <c r="N12" s="12"/>
      <c r="O12" s="7">
        <f>O13</f>
        <v>1131.124</v>
      </c>
      <c r="P12" s="8"/>
      <c r="Q12" s="37">
        <f>SUM(Q13:Q14)</f>
        <v>3402149.52</v>
      </c>
      <c r="R12" s="12"/>
      <c r="S12" s="8">
        <f>S13</f>
        <v>437.945</v>
      </c>
      <c r="T12" s="8">
        <v>3163.1528</v>
      </c>
      <c r="U12" s="8">
        <v>1385286.94</v>
      </c>
      <c r="V12" s="12"/>
      <c r="W12" s="8">
        <v>379.34</v>
      </c>
      <c r="X12" s="8">
        <f>Y12/W12</f>
        <v>3015.783096957874</v>
      </c>
      <c r="Y12" s="8">
        <v>1144007.16</v>
      </c>
      <c r="Z12" s="8"/>
      <c r="AA12" s="8">
        <v>348.535</v>
      </c>
      <c r="AB12" s="8">
        <f>AC12/AA12</f>
        <v>3023.9400060252196</v>
      </c>
      <c r="AC12" s="8">
        <v>1053948.93</v>
      </c>
      <c r="AD12" s="8"/>
      <c r="AE12" s="37">
        <f>G12+K12+O12+S12+W12+AA12</f>
        <v>4643.744</v>
      </c>
      <c r="AF12" s="37">
        <f>AG12/AE12</f>
        <v>3051.386999350266</v>
      </c>
      <c r="AG12" s="38">
        <f aca="true" t="shared" si="0" ref="AG12:AG58">I12+M12+Q12+U12+Y12+AC12</f>
        <v>14169860.0699108</v>
      </c>
      <c r="AH12" s="8"/>
      <c r="AI12" s="8">
        <f>AI13+AI14</f>
        <v>358.085</v>
      </c>
      <c r="AJ12" s="8"/>
      <c r="AK12" s="8">
        <f>AK13+AK14</f>
        <v>1145454.06</v>
      </c>
      <c r="AL12" s="37" t="e">
        <f>AK12/AI78</f>
        <v>#DIV/0!</v>
      </c>
      <c r="AM12" s="8">
        <f>AM13+AM14</f>
        <v>376.087</v>
      </c>
      <c r="AN12" s="8"/>
      <c r="AO12" s="8">
        <f>AO13+AO14</f>
        <v>1127694.5</v>
      </c>
      <c r="AP12" s="37" t="e">
        <f>AO12/AM78</f>
        <v>#DIV/0!</v>
      </c>
      <c r="AQ12" s="8">
        <f>AQ13+AQ14</f>
        <v>5377.916</v>
      </c>
      <c r="AR12" s="8"/>
      <c r="AS12" s="8">
        <f>AS13+AS14</f>
        <v>16443008.6299108</v>
      </c>
      <c r="AT12" s="37" t="e">
        <f>AS12/AQ78</f>
        <v>#DIV/0!</v>
      </c>
      <c r="AU12" s="8">
        <f>SUM(AU13:AU14)</f>
        <v>178.826</v>
      </c>
      <c r="AV12" s="8"/>
      <c r="AW12" s="37">
        <f>SUM(AW13:AW14)</f>
        <v>537545.38</v>
      </c>
      <c r="AX12" s="37" t="e">
        <f>AX13+AX14</f>
        <v>#DIV/0!</v>
      </c>
      <c r="AY12" s="37">
        <f>AY13+AY14</f>
        <v>5556.741999999999</v>
      </c>
      <c r="AZ12" s="37">
        <f>BA12/AY12</f>
        <v>3055.8471150740493</v>
      </c>
      <c r="BA12" s="39">
        <f>BA13+BA14</f>
        <v>16980554.0099108</v>
      </c>
      <c r="BB12" s="40" t="e">
        <f>BA12/AY78</f>
        <v>#DIV/0!</v>
      </c>
      <c r="BC12" s="41">
        <v>3522.457</v>
      </c>
      <c r="BD12" s="20">
        <f>BE12/BC12</f>
        <v>3247.0218401530524</v>
      </c>
      <c r="BE12" s="20">
        <v>11437494.81</v>
      </c>
      <c r="BF12" s="42" t="e">
        <f>BE12/BC78</f>
        <v>#DIV/0!</v>
      </c>
      <c r="BG12" s="43">
        <f>AY12+BC12</f>
        <v>9079.198999999999</v>
      </c>
      <c r="BH12" s="43">
        <f>AZ12+BD12</f>
        <v>6302.868955227102</v>
      </c>
      <c r="BI12" s="44">
        <f>BA12+BE12</f>
        <v>28418048.819910802</v>
      </c>
      <c r="BJ12" s="42" t="e">
        <f>BI12/BG78</f>
        <v>#DIV/0!</v>
      </c>
      <c r="BK12" s="41">
        <f>BK13+BK14</f>
        <v>3803.74</v>
      </c>
      <c r="BL12" s="20">
        <f>BM12/BK12</f>
        <v>2601.5199987380843</v>
      </c>
      <c r="BM12" s="44">
        <f>BM13+BM15</f>
        <v>9895505.68</v>
      </c>
      <c r="BN12" s="42" t="e">
        <f>BM12/BK78</f>
        <v>#DIV/0!</v>
      </c>
      <c r="BO12" s="41">
        <f>BO13+BO14</f>
        <v>1274.3509999999999</v>
      </c>
      <c r="BP12" s="20">
        <f>BQ12/BO12</f>
        <v>2776.9176937908005</v>
      </c>
      <c r="BQ12" s="44">
        <f>BQ13+BQ14</f>
        <v>3538767.8400000003</v>
      </c>
      <c r="BR12" s="42" t="e">
        <f>BQ12/BO78</f>
        <v>#DIV/0!</v>
      </c>
      <c r="BS12" s="43">
        <f>SUM(BS13:BS14)</f>
        <v>14157.289999999999</v>
      </c>
      <c r="BT12" s="20">
        <f>BU12/BS12</f>
        <v>2956.2382588695154</v>
      </c>
      <c r="BU12" s="44">
        <f>BU13+BU14</f>
        <v>41852322.3399108</v>
      </c>
      <c r="BV12" s="45">
        <f>BU12/BS67</f>
        <v>528.792410524202</v>
      </c>
    </row>
    <row r="13" spans="1:74" ht="13.5" customHeight="1">
      <c r="A13" s="32" t="s">
        <v>30</v>
      </c>
      <c r="B13" s="33" t="s">
        <v>29</v>
      </c>
      <c r="C13" s="32">
        <v>22606</v>
      </c>
      <c r="D13" s="35">
        <f>E13/C13</f>
        <v>2790.392417942139</v>
      </c>
      <c r="E13" s="36">
        <v>63079611</v>
      </c>
      <c r="F13" s="6">
        <f>E13/E67</f>
        <v>397.38442203141045</v>
      </c>
      <c r="G13" s="7">
        <v>1246.523</v>
      </c>
      <c r="H13" s="8">
        <f>I13/G13</f>
        <v>3147.552030728675</v>
      </c>
      <c r="I13" s="8">
        <v>3923496</v>
      </c>
      <c r="J13" s="9"/>
      <c r="K13" s="10">
        <v>1092.583</v>
      </c>
      <c r="L13" s="8">
        <f>M13/K13</f>
        <v>2949.2999982610013</v>
      </c>
      <c r="M13" s="37">
        <v>3222355.04</v>
      </c>
      <c r="N13" s="12"/>
      <c r="O13" s="7">
        <v>1131.124</v>
      </c>
      <c r="P13" s="8">
        <f>Q13/O13</f>
        <v>3007.7599980196687</v>
      </c>
      <c r="Q13" s="8">
        <v>3402149.52</v>
      </c>
      <c r="R13" s="12"/>
      <c r="S13" s="8">
        <v>437.945</v>
      </c>
      <c r="T13" s="8">
        <f>U13/S13</f>
        <v>3163.152770325041</v>
      </c>
      <c r="U13" s="8">
        <v>1385286.94</v>
      </c>
      <c r="V13" s="12"/>
      <c r="W13" s="8">
        <v>349.07</v>
      </c>
      <c r="X13" s="8">
        <f>Y13/W13</f>
        <v>2992.520010313118</v>
      </c>
      <c r="Y13" s="8">
        <v>1044598.96</v>
      </c>
      <c r="Z13" s="8"/>
      <c r="AA13" s="8">
        <v>348.535</v>
      </c>
      <c r="AB13" s="8"/>
      <c r="AC13" s="8">
        <v>1053948.93</v>
      </c>
      <c r="AD13" s="8"/>
      <c r="AE13" s="37">
        <f>G13+K13+O13+S13+W13+AA13</f>
        <v>4605.78</v>
      </c>
      <c r="AF13" s="8"/>
      <c r="AG13" s="38">
        <f t="shared" si="0"/>
        <v>14031835.39</v>
      </c>
      <c r="AH13" s="8"/>
      <c r="AI13" s="8">
        <v>358.085</v>
      </c>
      <c r="AJ13" s="37">
        <f>AK13/AI13</f>
        <v>3198.832846949747</v>
      </c>
      <c r="AK13" s="8">
        <v>1145454.06</v>
      </c>
      <c r="AL13" s="37" t="e">
        <f>AK13/AI78</f>
        <v>#DIV/0!</v>
      </c>
      <c r="AM13" s="8">
        <v>376.005</v>
      </c>
      <c r="AN13" s="37">
        <f>AO13/AM13</f>
        <v>2998.4300208773816</v>
      </c>
      <c r="AO13" s="8">
        <v>1127424.68</v>
      </c>
      <c r="AP13" s="37" t="e">
        <f>AO13/AM78</f>
        <v>#DIV/0!</v>
      </c>
      <c r="AQ13" s="37">
        <f>AE13+AI13+AM13</f>
        <v>5339.87</v>
      </c>
      <c r="AR13" s="37">
        <f>AS13/AQ13</f>
        <v>3053.3915863120264</v>
      </c>
      <c r="AS13" s="39">
        <f>AG13+AK13+AO13</f>
        <v>16304714.13</v>
      </c>
      <c r="AT13" s="37" t="e">
        <f>AS13/AQ78</f>
        <v>#DIV/0!</v>
      </c>
      <c r="AU13" s="8">
        <v>178.784</v>
      </c>
      <c r="AV13" s="8">
        <f>AW13/AU13</f>
        <v>3005.8999686772863</v>
      </c>
      <c r="AW13" s="8">
        <v>537406.82</v>
      </c>
      <c r="AX13" s="37" t="e">
        <f>AW13/AU78</f>
        <v>#DIV/0!</v>
      </c>
      <c r="AY13" s="37">
        <f>AU13+AQ13</f>
        <v>5518.6539999999995</v>
      </c>
      <c r="AZ13" s="37">
        <f>BA13/AY13</f>
        <v>3051.8530333664694</v>
      </c>
      <c r="BA13" s="39">
        <f>AW13+AS13</f>
        <v>16842120.95</v>
      </c>
      <c r="BB13" s="40" t="e">
        <f>BA13/AY78</f>
        <v>#DIV/0!</v>
      </c>
      <c r="BC13" s="41">
        <v>3522.457</v>
      </c>
      <c r="BD13" s="20"/>
      <c r="BE13" s="20">
        <v>11437494.81</v>
      </c>
      <c r="BF13" s="42" t="e">
        <f>BE13/BC78</f>
        <v>#DIV/0!</v>
      </c>
      <c r="BG13" s="43">
        <f>AY13+BC13</f>
        <v>9041.110999999999</v>
      </c>
      <c r="BH13" s="20">
        <f>BI13/BG13</f>
        <v>3127.8916672961986</v>
      </c>
      <c r="BI13" s="44">
        <f aca="true" t="shared" si="1" ref="BI13:BI58">BA13+BE13</f>
        <v>28279615.759999998</v>
      </c>
      <c r="BJ13" s="42" t="e">
        <f>BI13/BG78</f>
        <v>#DIV/0!</v>
      </c>
      <c r="BK13" s="41">
        <v>3803.74</v>
      </c>
      <c r="BL13" s="20">
        <f>BM13/BK13</f>
        <v>2601.5199987380843</v>
      </c>
      <c r="BM13" s="44">
        <v>9895505.68</v>
      </c>
      <c r="BN13" s="42" t="e">
        <f>BM13/BK78</f>
        <v>#DIV/0!</v>
      </c>
      <c r="BO13" s="41">
        <v>1273.751</v>
      </c>
      <c r="BP13" s="20">
        <f>BQ13/BO13</f>
        <v>2776.280002920508</v>
      </c>
      <c r="BQ13" s="44">
        <v>3536289.43</v>
      </c>
      <c r="BR13" s="42" t="e">
        <f>BQ13/BO78</f>
        <v>#DIV/0!</v>
      </c>
      <c r="BS13" s="43">
        <f>BG13+BK13+BO13</f>
        <v>14118.601999999999</v>
      </c>
      <c r="BT13" s="20">
        <f>BU13/BS13</f>
        <v>2954.3584322300467</v>
      </c>
      <c r="BU13" s="44">
        <f>BI13+BM13+BQ13</f>
        <v>41711410.87</v>
      </c>
      <c r="BV13" s="45">
        <f>BU13/BS67</f>
        <v>527.0120334345038</v>
      </c>
    </row>
    <row r="14" spans="1:74" ht="13.5" customHeight="1">
      <c r="A14" s="32" t="s">
        <v>31</v>
      </c>
      <c r="B14" s="33" t="s">
        <v>29</v>
      </c>
      <c r="C14" s="32"/>
      <c r="D14" s="35"/>
      <c r="E14" s="36">
        <f>C14*D14</f>
        <v>0</v>
      </c>
      <c r="F14" s="6">
        <f>E14/E67</f>
        <v>0</v>
      </c>
      <c r="G14" s="7">
        <v>7.694</v>
      </c>
      <c r="H14" s="8">
        <v>5019.0382</v>
      </c>
      <c r="I14" s="8">
        <f>G14*H14</f>
        <v>38616.4799108</v>
      </c>
      <c r="J14" s="9"/>
      <c r="K14" s="10"/>
      <c r="L14" s="8"/>
      <c r="M14" s="8"/>
      <c r="N14" s="12"/>
      <c r="O14" s="7"/>
      <c r="P14" s="8"/>
      <c r="Q14" s="8"/>
      <c r="R14" s="12"/>
      <c r="S14" s="8"/>
      <c r="T14" s="8"/>
      <c r="U14" s="8"/>
      <c r="V14" s="12"/>
      <c r="W14" s="8">
        <v>30.27</v>
      </c>
      <c r="X14" s="8">
        <f>Y14/W14</f>
        <v>3284.05021473406</v>
      </c>
      <c r="Y14" s="8">
        <v>99408.2</v>
      </c>
      <c r="Z14" s="8"/>
      <c r="AA14" s="8"/>
      <c r="AB14" s="8"/>
      <c r="AC14" s="8"/>
      <c r="AD14" s="8"/>
      <c r="AE14" s="37">
        <f>G14+K14+O14+S14+W14+AA14</f>
        <v>37.964</v>
      </c>
      <c r="AF14" s="8"/>
      <c r="AG14" s="38">
        <f t="shared" si="0"/>
        <v>138024.6799108</v>
      </c>
      <c r="AH14" s="8"/>
      <c r="AI14" s="8"/>
      <c r="AJ14" s="8"/>
      <c r="AK14" s="8"/>
      <c r="AL14" s="8"/>
      <c r="AM14" s="8">
        <v>0.082</v>
      </c>
      <c r="AN14" s="8">
        <f>AO14/AM14</f>
        <v>3290.4878048780483</v>
      </c>
      <c r="AO14" s="8">
        <v>269.82</v>
      </c>
      <c r="AP14" s="37" t="e">
        <f>AO14/AM78</f>
        <v>#DIV/0!</v>
      </c>
      <c r="AQ14" s="37">
        <f>AE14+AI14+AM14</f>
        <v>38.046</v>
      </c>
      <c r="AR14" s="8">
        <f>AS14/AQ14</f>
        <v>3634.9287680912585</v>
      </c>
      <c r="AS14" s="39">
        <f>AG14+AK14+AO14</f>
        <v>138294.49991080002</v>
      </c>
      <c r="AT14" s="37" t="e">
        <f>AS14/AQ78</f>
        <v>#DIV/0!</v>
      </c>
      <c r="AU14" s="8">
        <v>0.042</v>
      </c>
      <c r="AV14" s="8">
        <f>AW14/AU14</f>
        <v>3299.047619047619</v>
      </c>
      <c r="AW14" s="8">
        <v>138.56</v>
      </c>
      <c r="AX14" s="37" t="e">
        <f>AW14/AU78</f>
        <v>#DIV/0!</v>
      </c>
      <c r="AY14" s="37">
        <f>AQ14+AU14</f>
        <v>38.088</v>
      </c>
      <c r="AZ14" s="37">
        <f>BA14/AY14</f>
        <v>3634.5583887523635</v>
      </c>
      <c r="BA14" s="39">
        <f>AS14+AW14</f>
        <v>138433.05991080002</v>
      </c>
      <c r="BB14" s="40" t="e">
        <f>BA14/AY78</f>
        <v>#DIV/0!</v>
      </c>
      <c r="BC14" s="41"/>
      <c r="BD14" s="20"/>
      <c r="BE14" s="20"/>
      <c r="BF14" s="42" t="e">
        <f>BE14/BC78</f>
        <v>#DIV/0!</v>
      </c>
      <c r="BG14" s="43">
        <f>AY14+BC14</f>
        <v>38.088</v>
      </c>
      <c r="BH14" s="20">
        <f>BI14/BG14</f>
        <v>3634.5583887523635</v>
      </c>
      <c r="BI14" s="44">
        <f t="shared" si="1"/>
        <v>138433.05991080002</v>
      </c>
      <c r="BJ14" s="42" t="e">
        <f>BI14/BG78</f>
        <v>#DIV/0!</v>
      </c>
      <c r="BK14" s="41"/>
      <c r="BL14" s="20"/>
      <c r="BM14" s="20"/>
      <c r="BN14" s="42" t="e">
        <f>BM14/BK78</f>
        <v>#DIV/0!</v>
      </c>
      <c r="BO14" s="41">
        <v>0.6</v>
      </c>
      <c r="BP14" s="20">
        <f>BQ14/BO14</f>
        <v>4130.683333333333</v>
      </c>
      <c r="BQ14" s="20">
        <v>2478.41</v>
      </c>
      <c r="BR14" s="42" t="e">
        <f>BQ14/BO78</f>
        <v>#DIV/0!</v>
      </c>
      <c r="BS14" s="46">
        <f>BG14+BK14+BO14</f>
        <v>38.688</v>
      </c>
      <c r="BT14" s="20">
        <f>BU14/BS14</f>
        <v>3642.2526341708026</v>
      </c>
      <c r="BU14" s="44">
        <f>BI14+BM14+BQ14</f>
        <v>140911.46991080002</v>
      </c>
      <c r="BV14" s="45">
        <f>BU14/BS67</f>
        <v>1.7803770896981796</v>
      </c>
    </row>
    <row r="15" spans="1:74" ht="12" customHeight="1" outlineLevel="1">
      <c r="A15" s="47" t="s">
        <v>32</v>
      </c>
      <c r="B15" s="33" t="s">
        <v>33</v>
      </c>
      <c r="C15" s="36"/>
      <c r="D15" s="35"/>
      <c r="E15" s="36">
        <f>C15*D15</f>
        <v>0</v>
      </c>
      <c r="F15" s="6">
        <f>E15/E67</f>
        <v>0</v>
      </c>
      <c r="G15" s="7"/>
      <c r="H15" s="8"/>
      <c r="I15" s="8"/>
      <c r="J15" s="9"/>
      <c r="K15" s="10"/>
      <c r="L15" s="8"/>
      <c r="M15" s="8"/>
      <c r="N15" s="12"/>
      <c r="O15" s="7"/>
      <c r="P15" s="8"/>
      <c r="Q15" s="8"/>
      <c r="R15" s="12"/>
      <c r="S15" s="8"/>
      <c r="T15" s="8"/>
      <c r="U15" s="8"/>
      <c r="V15" s="12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38">
        <f t="shared" si="0"/>
        <v>0</v>
      </c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37" t="e">
        <f>AW15/AU78</f>
        <v>#DIV/0!</v>
      </c>
      <c r="AY15" s="20"/>
      <c r="AZ15" s="20"/>
      <c r="BA15" s="20"/>
      <c r="BB15" s="45"/>
      <c r="BC15" s="41"/>
      <c r="BD15" s="20"/>
      <c r="BE15" s="20"/>
      <c r="BF15" s="42" t="e">
        <f>BE15/BC78</f>
        <v>#DIV/0!</v>
      </c>
      <c r="BG15" s="41"/>
      <c r="BH15" s="20"/>
      <c r="BI15" s="44">
        <f t="shared" si="1"/>
        <v>0</v>
      </c>
      <c r="BJ15" s="42" t="e">
        <f>BI15/BG78</f>
        <v>#DIV/0!</v>
      </c>
      <c r="BK15" s="41"/>
      <c r="BL15" s="20"/>
      <c r="BM15" s="20"/>
      <c r="BN15" s="42" t="e">
        <f>BM15/BK78</f>
        <v>#DIV/0!</v>
      </c>
      <c r="BO15" s="41"/>
      <c r="BP15" s="20"/>
      <c r="BQ15" s="20"/>
      <c r="BR15" s="42" t="e">
        <f>BQ15/BO78</f>
        <v>#DIV/0!</v>
      </c>
      <c r="BS15" s="41"/>
      <c r="BT15" s="20"/>
      <c r="BU15" s="20"/>
      <c r="BV15" s="45">
        <f>BU15/BS67</f>
        <v>0</v>
      </c>
    </row>
    <row r="16" spans="1:74" ht="15" customHeight="1" outlineLevel="1" collapsed="1">
      <c r="A16" s="48" t="s">
        <v>34</v>
      </c>
      <c r="B16" s="4" t="s">
        <v>27</v>
      </c>
      <c r="C16" s="5"/>
      <c r="D16" s="2"/>
      <c r="E16" s="5">
        <f>C16*D16</f>
        <v>0</v>
      </c>
      <c r="F16" s="6">
        <f>E16/E67</f>
        <v>0</v>
      </c>
      <c r="G16" s="7"/>
      <c r="H16" s="8"/>
      <c r="I16" s="8"/>
      <c r="J16" s="9"/>
      <c r="K16" s="10"/>
      <c r="L16" s="8"/>
      <c r="M16" s="8"/>
      <c r="N16" s="12"/>
      <c r="O16" s="7"/>
      <c r="P16" s="8"/>
      <c r="Q16" s="8"/>
      <c r="R16" s="12"/>
      <c r="S16" s="8"/>
      <c r="T16" s="8"/>
      <c r="U16" s="8"/>
      <c r="V16" s="12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38">
        <f t="shared" si="0"/>
        <v>0</v>
      </c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37" t="e">
        <f>AW16/AU78</f>
        <v>#DIV/0!</v>
      </c>
      <c r="AY16" s="20"/>
      <c r="AZ16" s="20"/>
      <c r="BA16" s="20"/>
      <c r="BB16" s="45"/>
      <c r="BC16" s="41"/>
      <c r="BD16" s="20"/>
      <c r="BE16" s="20"/>
      <c r="BF16" s="28" t="e">
        <f>BE16/BC78</f>
        <v>#DIV/0!</v>
      </c>
      <c r="BG16" s="41"/>
      <c r="BH16" s="20"/>
      <c r="BI16" s="44">
        <f t="shared" si="1"/>
        <v>0</v>
      </c>
      <c r="BJ16" s="28" t="e">
        <f>BI16/BG78</f>
        <v>#DIV/0!</v>
      </c>
      <c r="BK16" s="41"/>
      <c r="BL16" s="20"/>
      <c r="BM16" s="20"/>
      <c r="BN16" s="28" t="e">
        <f>BM16/BK78</f>
        <v>#DIV/0!</v>
      </c>
      <c r="BO16" s="41"/>
      <c r="BP16" s="20"/>
      <c r="BQ16" s="20"/>
      <c r="BR16" s="28" t="e">
        <f>BQ16/BO78</f>
        <v>#DIV/0!</v>
      </c>
      <c r="BS16" s="41"/>
      <c r="BT16" s="20"/>
      <c r="BU16" s="20"/>
      <c r="BV16" s="45">
        <f>BU16/BS67</f>
        <v>0</v>
      </c>
    </row>
    <row r="17" spans="1:74" ht="12.75" customHeight="1" outlineLevel="1">
      <c r="A17" s="32" t="s">
        <v>32</v>
      </c>
      <c r="B17" s="33" t="s">
        <v>27</v>
      </c>
      <c r="C17" s="35"/>
      <c r="D17" s="36"/>
      <c r="E17" s="36">
        <f>C17*D17</f>
        <v>0</v>
      </c>
      <c r="F17" s="6">
        <f>E17/E67</f>
        <v>0</v>
      </c>
      <c r="G17" s="7"/>
      <c r="H17" s="8"/>
      <c r="I17" s="8"/>
      <c r="J17" s="9"/>
      <c r="K17" s="10"/>
      <c r="L17" s="8"/>
      <c r="M17" s="8"/>
      <c r="N17" s="12"/>
      <c r="O17" s="7"/>
      <c r="P17" s="8"/>
      <c r="Q17" s="8"/>
      <c r="R17" s="12"/>
      <c r="S17" s="8"/>
      <c r="T17" s="8"/>
      <c r="U17" s="8"/>
      <c r="V17" s="12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38">
        <f t="shared" si="0"/>
        <v>0</v>
      </c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37" t="e">
        <f>AW17/AU78</f>
        <v>#DIV/0!</v>
      </c>
      <c r="AY17" s="20"/>
      <c r="AZ17" s="20"/>
      <c r="BA17" s="20"/>
      <c r="BB17" s="45"/>
      <c r="BC17" s="41"/>
      <c r="BD17" s="20"/>
      <c r="BE17" s="20"/>
      <c r="BF17" s="42" t="e">
        <f>BE17/BC78</f>
        <v>#DIV/0!</v>
      </c>
      <c r="BG17" s="41"/>
      <c r="BH17" s="20"/>
      <c r="BI17" s="44">
        <f t="shared" si="1"/>
        <v>0</v>
      </c>
      <c r="BJ17" s="42" t="e">
        <f>BI17/BG78</f>
        <v>#DIV/0!</v>
      </c>
      <c r="BK17" s="41"/>
      <c r="BL17" s="20"/>
      <c r="BM17" s="20"/>
      <c r="BN17" s="42" t="e">
        <f>BM17/BK78</f>
        <v>#DIV/0!</v>
      </c>
      <c r="BO17" s="41"/>
      <c r="BP17" s="20"/>
      <c r="BQ17" s="20"/>
      <c r="BR17" s="42" t="e">
        <f>BQ17/BO78</f>
        <v>#DIV/0!</v>
      </c>
      <c r="BS17" s="41"/>
      <c r="BT17" s="20"/>
      <c r="BU17" s="20"/>
      <c r="BV17" s="45">
        <f>BU17/BS67</f>
        <v>0</v>
      </c>
    </row>
    <row r="18" spans="1:74" ht="14.25" customHeight="1">
      <c r="A18" s="50" t="s">
        <v>35</v>
      </c>
      <c r="B18" s="4" t="s">
        <v>36</v>
      </c>
      <c r="C18" s="51">
        <f>(C19+C20)</f>
        <v>357395</v>
      </c>
      <c r="D18" s="51">
        <f>E18/C18</f>
        <v>12.492558653590565</v>
      </c>
      <c r="E18" s="52">
        <f>SUM(E19:E20)</f>
        <v>4464778</v>
      </c>
      <c r="F18" s="6">
        <f>E18/E67</f>
        <v>28.12688913107845</v>
      </c>
      <c r="G18" s="7"/>
      <c r="H18" s="8"/>
      <c r="I18" s="8"/>
      <c r="J18" s="9"/>
      <c r="K18" s="10"/>
      <c r="L18" s="8"/>
      <c r="M18" s="8"/>
      <c r="N18" s="12"/>
      <c r="O18" s="7"/>
      <c r="P18" s="8"/>
      <c r="Q18" s="8"/>
      <c r="R18" s="12"/>
      <c r="S18" s="7"/>
      <c r="T18" s="8"/>
      <c r="U18" s="8"/>
      <c r="V18" s="12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38">
        <f t="shared" si="0"/>
        <v>0</v>
      </c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37" t="e">
        <f>AW18/AU78</f>
        <v>#DIV/0!</v>
      </c>
      <c r="AY18" s="20"/>
      <c r="AZ18" s="20"/>
      <c r="BA18" s="20"/>
      <c r="BB18" s="45"/>
      <c r="BC18" s="41"/>
      <c r="BD18" s="20"/>
      <c r="BE18" s="20"/>
      <c r="BF18" s="28" t="e">
        <f>BE18/BC78</f>
        <v>#DIV/0!</v>
      </c>
      <c r="BG18" s="41"/>
      <c r="BH18" s="20"/>
      <c r="BI18" s="44">
        <f t="shared" si="1"/>
        <v>0</v>
      </c>
      <c r="BJ18" s="28" t="e">
        <f>BI18/BG78</f>
        <v>#DIV/0!</v>
      </c>
      <c r="BK18" s="41"/>
      <c r="BL18" s="20"/>
      <c r="BM18" s="20"/>
      <c r="BN18" s="28" t="e">
        <f>BM18/BK78</f>
        <v>#DIV/0!</v>
      </c>
      <c r="BO18" s="41"/>
      <c r="BP18" s="20"/>
      <c r="BQ18" s="20"/>
      <c r="BR18" s="28" t="e">
        <f>BQ18/BO78</f>
        <v>#DIV/0!</v>
      </c>
      <c r="BS18" s="41"/>
      <c r="BT18" s="20"/>
      <c r="BU18" s="20"/>
      <c r="BV18" s="45">
        <f>BU18/BS67</f>
        <v>0</v>
      </c>
    </row>
    <row r="19" spans="1:74" ht="13.5" customHeight="1">
      <c r="A19" s="47" t="s">
        <v>37</v>
      </c>
      <c r="B19" s="53" t="s">
        <v>38</v>
      </c>
      <c r="C19" s="54">
        <v>166217</v>
      </c>
      <c r="D19" s="55">
        <f>E19/C19</f>
        <v>12.45908661568913</v>
      </c>
      <c r="E19" s="56">
        <v>2070912</v>
      </c>
      <c r="F19" s="6">
        <f>E19/E67</f>
        <v>13.04618330949936</v>
      </c>
      <c r="G19" s="7"/>
      <c r="H19" s="8"/>
      <c r="I19" s="8"/>
      <c r="J19" s="9"/>
      <c r="K19" s="10"/>
      <c r="L19" s="8"/>
      <c r="M19" s="8"/>
      <c r="N19" s="12"/>
      <c r="O19" s="7"/>
      <c r="P19" s="8"/>
      <c r="Q19" s="8"/>
      <c r="R19" s="12"/>
      <c r="S19" s="7"/>
      <c r="T19" s="8"/>
      <c r="U19" s="8"/>
      <c r="V19" s="12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38">
        <f t="shared" si="0"/>
        <v>0</v>
      </c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20"/>
      <c r="AV19" s="20"/>
      <c r="AW19" s="20"/>
      <c r="AX19" s="37" t="e">
        <f>AW19/AU78</f>
        <v>#DIV/0!</v>
      </c>
      <c r="AY19" s="20"/>
      <c r="AZ19" s="20"/>
      <c r="BA19" s="20"/>
      <c r="BB19" s="45"/>
      <c r="BC19" s="41"/>
      <c r="BD19" s="20"/>
      <c r="BE19" s="20"/>
      <c r="BF19" s="42" t="e">
        <f>BE19/BC78</f>
        <v>#DIV/0!</v>
      </c>
      <c r="BG19" s="41"/>
      <c r="BH19" s="20"/>
      <c r="BI19" s="44">
        <f t="shared" si="1"/>
        <v>0</v>
      </c>
      <c r="BJ19" s="42" t="e">
        <f>BI19/BG78</f>
        <v>#DIV/0!</v>
      </c>
      <c r="BK19" s="41"/>
      <c r="BL19" s="20"/>
      <c r="BM19" s="20"/>
      <c r="BN19" s="42" t="e">
        <f>BM19/BK78</f>
        <v>#DIV/0!</v>
      </c>
      <c r="BO19" s="41"/>
      <c r="BP19" s="20"/>
      <c r="BQ19" s="20"/>
      <c r="BR19" s="42" t="e">
        <f>BQ19/BO78</f>
        <v>#DIV/0!</v>
      </c>
      <c r="BS19" s="41"/>
      <c r="BT19" s="20"/>
      <c r="BU19" s="20"/>
      <c r="BV19" s="45">
        <f>BU19/BS67</f>
        <v>0</v>
      </c>
    </row>
    <row r="20" spans="1:74" ht="13.5" customHeight="1">
      <c r="A20" s="47" t="s">
        <v>39</v>
      </c>
      <c r="B20" s="53" t="s">
        <v>38</v>
      </c>
      <c r="C20" s="54">
        <v>191178</v>
      </c>
      <c r="D20" s="55">
        <f>E20/C20</f>
        <v>12.521660442101078</v>
      </c>
      <c r="E20" s="56">
        <v>2393866</v>
      </c>
      <c r="F20" s="6">
        <f>E20/E67</f>
        <v>15.08070582157909</v>
      </c>
      <c r="G20" s="7"/>
      <c r="H20" s="8"/>
      <c r="I20" s="8"/>
      <c r="J20" s="9"/>
      <c r="K20" s="10"/>
      <c r="L20" s="8"/>
      <c r="M20" s="8"/>
      <c r="N20" s="12"/>
      <c r="O20" s="7"/>
      <c r="P20" s="8"/>
      <c r="Q20" s="8"/>
      <c r="R20" s="12"/>
      <c r="S20" s="7"/>
      <c r="T20" s="8"/>
      <c r="U20" s="8"/>
      <c r="V20" s="12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38">
        <f t="shared" si="0"/>
        <v>0</v>
      </c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20"/>
      <c r="AV20" s="20"/>
      <c r="AW20" s="20"/>
      <c r="AX20" s="37" t="e">
        <f>AW20/AU78</f>
        <v>#DIV/0!</v>
      </c>
      <c r="AY20" s="20"/>
      <c r="AZ20" s="20"/>
      <c r="BA20" s="20"/>
      <c r="BB20" s="45"/>
      <c r="BC20" s="41"/>
      <c r="BD20" s="20"/>
      <c r="BE20" s="20"/>
      <c r="BF20" s="42" t="e">
        <f>BE20/BC78</f>
        <v>#DIV/0!</v>
      </c>
      <c r="BG20" s="41"/>
      <c r="BH20" s="20"/>
      <c r="BI20" s="44">
        <f t="shared" si="1"/>
        <v>0</v>
      </c>
      <c r="BJ20" s="42" t="e">
        <f>BI20/BG78</f>
        <v>#DIV/0!</v>
      </c>
      <c r="BK20" s="41"/>
      <c r="BL20" s="20"/>
      <c r="BM20" s="20"/>
      <c r="BN20" s="42" t="e">
        <f>BM20/BK78</f>
        <v>#DIV/0!</v>
      </c>
      <c r="BO20" s="41"/>
      <c r="BP20" s="20"/>
      <c r="BQ20" s="20"/>
      <c r="BR20" s="42" t="e">
        <f>BQ20/BO78</f>
        <v>#DIV/0!</v>
      </c>
      <c r="BS20" s="41"/>
      <c r="BT20" s="20"/>
      <c r="BU20" s="20"/>
      <c r="BV20" s="45">
        <f>BU20/BS67</f>
        <v>0</v>
      </c>
    </row>
    <row r="21" spans="1:74" ht="13.5" customHeight="1">
      <c r="A21" s="48" t="s">
        <v>40</v>
      </c>
      <c r="B21" s="4" t="s">
        <v>27</v>
      </c>
      <c r="C21" s="54" t="s">
        <v>27</v>
      </c>
      <c r="D21" s="54" t="s">
        <v>27</v>
      </c>
      <c r="E21" s="52">
        <f>SUM(E22:E24)</f>
        <v>492136.1987</v>
      </c>
      <c r="F21" s="6">
        <f>E21/E67</f>
        <v>3.100324427827161</v>
      </c>
      <c r="G21" s="7"/>
      <c r="H21" s="8"/>
      <c r="I21" s="8">
        <f>I22+I23+I24</f>
        <v>67228.63</v>
      </c>
      <c r="J21" s="9"/>
      <c r="K21" s="10"/>
      <c r="L21" s="8"/>
      <c r="M21" s="8">
        <f>M22+M23+M24</f>
        <v>56832.369999999995</v>
      </c>
      <c r="N21" s="12"/>
      <c r="O21" s="7"/>
      <c r="P21" s="8"/>
      <c r="Q21" s="8">
        <f>Q22+Q23+Q24</f>
        <v>34428.54</v>
      </c>
      <c r="R21" s="12"/>
      <c r="S21" s="7"/>
      <c r="T21" s="8"/>
      <c r="U21" s="8">
        <f>U22+U23+U24</f>
        <v>74250.20999999999</v>
      </c>
      <c r="V21" s="12"/>
      <c r="W21" s="8"/>
      <c r="X21" s="8"/>
      <c r="Y21" s="8"/>
      <c r="Z21" s="8"/>
      <c r="AA21" s="8"/>
      <c r="AB21" s="8"/>
      <c r="AC21" s="57">
        <f>AC22+AC23+AC24</f>
        <v>14422.41</v>
      </c>
      <c r="AD21" s="8"/>
      <c r="AE21" s="8"/>
      <c r="AF21" s="8"/>
      <c r="AG21" s="38">
        <f t="shared" si="0"/>
        <v>247162.16</v>
      </c>
      <c r="AH21" s="8"/>
      <c r="AI21" s="8"/>
      <c r="AJ21" s="8"/>
      <c r="AK21" s="58">
        <f>AK22+AK23+AK24</f>
        <v>351.55</v>
      </c>
      <c r="AL21" s="37" t="e">
        <f>AK21/AI78</f>
        <v>#DIV/0!</v>
      </c>
      <c r="AM21" s="8"/>
      <c r="AN21" s="8"/>
      <c r="AO21" s="23">
        <f>AO22+AO23+AO24</f>
        <v>11477.17</v>
      </c>
      <c r="AP21" s="37" t="e">
        <f>AO21/AM78</f>
        <v>#DIV/0!</v>
      </c>
      <c r="AQ21" s="8"/>
      <c r="AR21" s="8"/>
      <c r="AS21" s="23">
        <f>AS22+AS23+AS24</f>
        <v>258990.88</v>
      </c>
      <c r="AT21" s="37" t="e">
        <f>AS21/AQ78</f>
        <v>#DIV/0!</v>
      </c>
      <c r="AU21" s="20"/>
      <c r="AV21" s="20"/>
      <c r="AW21" s="23">
        <f>AW22+AW23+AW24</f>
        <v>6541.009999999999</v>
      </c>
      <c r="AX21" s="22" t="e">
        <f>AW21/AU78</f>
        <v>#DIV/0!</v>
      </c>
      <c r="AY21" s="20"/>
      <c r="AZ21" s="20"/>
      <c r="BA21" s="23">
        <f>AS21+AW21</f>
        <v>265531.89</v>
      </c>
      <c r="BB21" s="25" t="e">
        <f>BA21/AY78</f>
        <v>#DIV/0!</v>
      </c>
      <c r="BC21" s="41"/>
      <c r="BD21" s="20"/>
      <c r="BE21" s="23">
        <f>BE22+BE23+BE24</f>
        <v>7514.42</v>
      </c>
      <c r="BF21" s="28" t="e">
        <f>BE21/BC78</f>
        <v>#DIV/0!</v>
      </c>
      <c r="BG21" s="41"/>
      <c r="BH21" s="20"/>
      <c r="BI21" s="44">
        <f t="shared" si="1"/>
        <v>273046.31</v>
      </c>
      <c r="BJ21" s="28" t="e">
        <f>BI21/BG78</f>
        <v>#DIV/0!</v>
      </c>
      <c r="BK21" s="41"/>
      <c r="BL21" s="20"/>
      <c r="BM21" s="24">
        <f>BM22+BM23+BM24</f>
        <v>97151.95999999999</v>
      </c>
      <c r="BN21" s="28" t="e">
        <f>BM21/BK78</f>
        <v>#DIV/0!</v>
      </c>
      <c r="BO21" s="41"/>
      <c r="BP21" s="20"/>
      <c r="BQ21" s="24">
        <f>BQ22+BQ23+BQ24</f>
        <v>18157.129999999997</v>
      </c>
      <c r="BR21" s="28" t="e">
        <f>BQ21/BO78</f>
        <v>#DIV/0!</v>
      </c>
      <c r="BS21" s="41"/>
      <c r="BT21" s="20"/>
      <c r="BU21" s="24">
        <f>BU22+BU23+BU24</f>
        <v>388355.4</v>
      </c>
      <c r="BV21" s="45">
        <f>BU21/BS67</f>
        <v>4.90676207734016</v>
      </c>
    </row>
    <row r="22" spans="1:74" ht="13.5" customHeight="1">
      <c r="A22" s="47" t="s">
        <v>41</v>
      </c>
      <c r="B22" s="33" t="s">
        <v>27</v>
      </c>
      <c r="C22" s="54"/>
      <c r="D22" s="54"/>
      <c r="E22" s="56">
        <f>C22*D22</f>
        <v>0</v>
      </c>
      <c r="F22" s="6">
        <f>E22/E67</f>
        <v>0</v>
      </c>
      <c r="G22" s="7"/>
      <c r="H22" s="8"/>
      <c r="I22" s="8"/>
      <c r="J22" s="9"/>
      <c r="K22" s="10"/>
      <c r="L22" s="8"/>
      <c r="M22" s="8"/>
      <c r="N22" s="12"/>
      <c r="O22" s="7"/>
      <c r="P22" s="8"/>
      <c r="Q22" s="8"/>
      <c r="R22" s="12"/>
      <c r="S22" s="7"/>
      <c r="T22" s="8"/>
      <c r="U22" s="8"/>
      <c r="V22" s="12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38">
        <f t="shared" si="0"/>
        <v>0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20"/>
      <c r="AV22" s="20"/>
      <c r="AW22" s="20"/>
      <c r="AX22" s="37" t="e">
        <f>AW22/AU78</f>
        <v>#DIV/0!</v>
      </c>
      <c r="AY22" s="20"/>
      <c r="AZ22" s="20"/>
      <c r="BA22" s="20"/>
      <c r="BB22" s="40" t="e">
        <f>BA22/AY78</f>
        <v>#DIV/0!</v>
      </c>
      <c r="BC22" s="41"/>
      <c r="BD22" s="20"/>
      <c r="BE22" s="20"/>
      <c r="BF22" s="42" t="e">
        <f>BE22/BC78</f>
        <v>#DIV/0!</v>
      </c>
      <c r="BG22" s="41"/>
      <c r="BH22" s="20"/>
      <c r="BI22" s="44">
        <f t="shared" si="1"/>
        <v>0</v>
      </c>
      <c r="BJ22" s="42" t="e">
        <f>BI22/BG78</f>
        <v>#DIV/0!</v>
      </c>
      <c r="BK22" s="41"/>
      <c r="BL22" s="20"/>
      <c r="BM22" s="44"/>
      <c r="BN22" s="42" t="e">
        <f>BM22/BK78</f>
        <v>#DIV/0!</v>
      </c>
      <c r="BO22" s="41"/>
      <c r="BP22" s="20"/>
      <c r="BQ22" s="44"/>
      <c r="BR22" s="42" t="e">
        <f>BQ22/BO78</f>
        <v>#DIV/0!</v>
      </c>
      <c r="BS22" s="41"/>
      <c r="BT22" s="20"/>
      <c r="BU22" s="44"/>
      <c r="BV22" s="45">
        <f>BU22/BS67</f>
        <v>0</v>
      </c>
    </row>
    <row r="23" spans="1:74" ht="13.5" customHeight="1">
      <c r="A23" s="47" t="s">
        <v>42</v>
      </c>
      <c r="B23" s="33" t="s">
        <v>27</v>
      </c>
      <c r="C23" s="54">
        <v>346.67</v>
      </c>
      <c r="D23" s="54">
        <v>1419.61</v>
      </c>
      <c r="E23" s="56">
        <f>C23*D23</f>
        <v>492136.1987</v>
      </c>
      <c r="F23" s="6">
        <f>E23/E67</f>
        <v>3.100324427827161</v>
      </c>
      <c r="G23" s="7">
        <v>40000</v>
      </c>
      <c r="H23" s="8">
        <f>I23/G23</f>
        <v>1.6528705000000001</v>
      </c>
      <c r="I23" s="8">
        <v>66114.82</v>
      </c>
      <c r="J23" s="9"/>
      <c r="K23" s="10">
        <v>34000</v>
      </c>
      <c r="L23" s="8">
        <f>M23/K23</f>
        <v>1.652870588235294</v>
      </c>
      <c r="M23" s="8">
        <v>56197.6</v>
      </c>
      <c r="N23" s="12"/>
      <c r="O23" s="7">
        <v>10000</v>
      </c>
      <c r="P23" s="8">
        <f>Q23/O23</f>
        <v>2.457627</v>
      </c>
      <c r="Q23" s="8">
        <v>24576.27</v>
      </c>
      <c r="R23" s="12"/>
      <c r="S23" s="7">
        <v>38400</v>
      </c>
      <c r="T23" s="8">
        <f>U23/S23</f>
        <v>1.9056192708333333</v>
      </c>
      <c r="U23" s="8">
        <v>73175.78</v>
      </c>
      <c r="V23" s="12"/>
      <c r="W23" s="8"/>
      <c r="X23" s="8"/>
      <c r="Y23" s="8"/>
      <c r="Z23" s="8"/>
      <c r="AA23" s="8">
        <v>10000</v>
      </c>
      <c r="AB23" s="37">
        <f>AC23/AA23</f>
        <v>1.398305</v>
      </c>
      <c r="AC23" s="8">
        <v>13983.05</v>
      </c>
      <c r="AD23" s="8"/>
      <c r="AE23" s="8">
        <f>G23+K23+O23+S23+AA23</f>
        <v>132400</v>
      </c>
      <c r="AF23" s="37">
        <f>AG23/AE23</f>
        <v>1.767730513595166</v>
      </c>
      <c r="AG23" s="38">
        <f t="shared" si="0"/>
        <v>234047.52</v>
      </c>
      <c r="AH23" s="8"/>
      <c r="AI23" s="8"/>
      <c r="AJ23" s="8"/>
      <c r="AK23" s="8"/>
      <c r="AL23" s="8"/>
      <c r="AM23" s="8">
        <v>8000</v>
      </c>
      <c r="AN23" s="37">
        <f>AO23/AM23</f>
        <v>1.3983050000000001</v>
      </c>
      <c r="AO23" s="8">
        <v>11186.44</v>
      </c>
      <c r="AP23" s="8"/>
      <c r="AQ23" s="8">
        <f>AE23+AI23+AM23</f>
        <v>140400</v>
      </c>
      <c r="AR23" s="37">
        <f>AS23/AQ23</f>
        <v>1.7466806267806267</v>
      </c>
      <c r="AS23" s="39">
        <f>AG23+AK23+AO23</f>
        <v>245233.96</v>
      </c>
      <c r="AT23" s="8"/>
      <c r="AU23" s="8">
        <v>10</v>
      </c>
      <c r="AV23" s="8">
        <f>AW23/AU23</f>
        <v>1.3980000000000001</v>
      </c>
      <c r="AW23" s="8">
        <v>13.98</v>
      </c>
      <c r="AX23" s="37" t="e">
        <f>AW23/AU78</f>
        <v>#DIV/0!</v>
      </c>
      <c r="AY23" s="8">
        <f>AU23+AQ23</f>
        <v>140410</v>
      </c>
      <c r="AZ23" s="37">
        <f>BA23/AY23</f>
        <v>1.746655793746884</v>
      </c>
      <c r="BA23" s="39">
        <f>AW23+AS23</f>
        <v>245247.94</v>
      </c>
      <c r="BB23" s="40" t="e">
        <f>BA23/AY78</f>
        <v>#DIV/0!</v>
      </c>
      <c r="BC23" s="41"/>
      <c r="BD23" s="20"/>
      <c r="BE23" s="20"/>
      <c r="BF23" s="42" t="e">
        <f>BE23/BC78</f>
        <v>#DIV/0!</v>
      </c>
      <c r="BG23" s="41">
        <f>AY23+BC23</f>
        <v>140410</v>
      </c>
      <c r="BH23" s="59">
        <f>BI23/BG23</f>
        <v>1.746655793746884</v>
      </c>
      <c r="BI23" s="44">
        <f t="shared" si="1"/>
        <v>245247.94</v>
      </c>
      <c r="BJ23" s="42" t="e">
        <f>BI23/BG78</f>
        <v>#DIV/0!</v>
      </c>
      <c r="BK23" s="41">
        <v>36996</v>
      </c>
      <c r="BL23" s="59">
        <f>BM23/BK23</f>
        <v>1.6082192669477782</v>
      </c>
      <c r="BM23" s="44">
        <v>59497.68</v>
      </c>
      <c r="BN23" s="42" t="e">
        <f>BM23/BK78</f>
        <v>#DIV/0!</v>
      </c>
      <c r="BO23" s="41">
        <v>5994</v>
      </c>
      <c r="BP23" s="59">
        <f>BQ23/BO23</f>
        <v>2.50678011344678</v>
      </c>
      <c r="BQ23" s="44">
        <v>15025.64</v>
      </c>
      <c r="BR23" s="42" t="e">
        <f>BQ23/BO78</f>
        <v>#DIV/0!</v>
      </c>
      <c r="BS23" s="41">
        <f>BG23+BK23+BO23</f>
        <v>183400</v>
      </c>
      <c r="BT23" s="59">
        <f>BU23/BS23</f>
        <v>1.7435728462377318</v>
      </c>
      <c r="BU23" s="44">
        <f>BI23+BM23+BQ23</f>
        <v>319771.26</v>
      </c>
      <c r="BV23" s="45">
        <f>BU23/BS67</f>
        <v>4.040220612334166</v>
      </c>
    </row>
    <row r="24" spans="1:74" ht="13.5" customHeight="1">
      <c r="A24" s="32" t="s">
        <v>43</v>
      </c>
      <c r="B24" s="33" t="s">
        <v>27</v>
      </c>
      <c r="C24" s="54" t="s">
        <v>27</v>
      </c>
      <c r="D24" s="54" t="s">
        <v>27</v>
      </c>
      <c r="E24" s="56">
        <v>0</v>
      </c>
      <c r="F24" s="6">
        <f>E24/E67</f>
        <v>0</v>
      </c>
      <c r="G24" s="7"/>
      <c r="H24" s="8"/>
      <c r="I24" s="8">
        <v>1113.81</v>
      </c>
      <c r="J24" s="9"/>
      <c r="K24" s="10"/>
      <c r="L24" s="8"/>
      <c r="M24" s="8">
        <f>355.55+279.22</f>
        <v>634.77</v>
      </c>
      <c r="N24" s="12"/>
      <c r="O24" s="7"/>
      <c r="P24" s="8"/>
      <c r="Q24" s="8">
        <v>9852.27</v>
      </c>
      <c r="R24" s="12"/>
      <c r="S24" s="7"/>
      <c r="T24" s="8"/>
      <c r="U24" s="8">
        <v>1074.43</v>
      </c>
      <c r="V24" s="12"/>
      <c r="W24" s="8"/>
      <c r="X24" s="8"/>
      <c r="Y24" s="8"/>
      <c r="Z24" s="8"/>
      <c r="AA24" s="8"/>
      <c r="AB24" s="8"/>
      <c r="AC24" s="8">
        <v>439.36</v>
      </c>
      <c r="AD24" s="8"/>
      <c r="AE24" s="8"/>
      <c r="AF24" s="37"/>
      <c r="AG24" s="38">
        <f t="shared" si="0"/>
        <v>13114.640000000001</v>
      </c>
      <c r="AH24" s="8"/>
      <c r="AI24" s="8"/>
      <c r="AJ24" s="8"/>
      <c r="AK24" s="8">
        <v>351.55</v>
      </c>
      <c r="AL24" s="37" t="e">
        <f>AK24/AI78</f>
        <v>#DIV/0!</v>
      </c>
      <c r="AM24" s="8"/>
      <c r="AN24" s="8"/>
      <c r="AO24" s="8">
        <v>290.73</v>
      </c>
      <c r="AP24" s="37" t="e">
        <f>AO24/AM78</f>
        <v>#DIV/0!</v>
      </c>
      <c r="AQ24" s="8"/>
      <c r="AR24" s="8"/>
      <c r="AS24" s="39">
        <f>AG24+AK24+AO24</f>
        <v>13756.92</v>
      </c>
      <c r="AT24" s="37" t="e">
        <f>AS24/AQ78</f>
        <v>#DIV/0!</v>
      </c>
      <c r="AU24" s="8"/>
      <c r="AV24" s="8"/>
      <c r="AW24" s="8">
        <v>6527.03</v>
      </c>
      <c r="AX24" s="37" t="e">
        <f>AW24/AU78</f>
        <v>#DIV/0!</v>
      </c>
      <c r="AY24" s="20"/>
      <c r="AZ24" s="42"/>
      <c r="BA24" s="39">
        <f>AS24+AW24</f>
        <v>20283.95</v>
      </c>
      <c r="BB24" s="40" t="e">
        <f>BA24/AY78</f>
        <v>#DIV/0!</v>
      </c>
      <c r="BC24" s="41"/>
      <c r="BD24" s="20"/>
      <c r="BE24" s="20">
        <v>7514.42</v>
      </c>
      <c r="BF24" s="42" t="e">
        <f>BE24/BC78</f>
        <v>#DIV/0!</v>
      </c>
      <c r="BG24" s="41"/>
      <c r="BH24" s="20"/>
      <c r="BI24" s="44">
        <f t="shared" si="1"/>
        <v>27798.370000000003</v>
      </c>
      <c r="BJ24" s="42" t="e">
        <f>BI24/BG78</f>
        <v>#DIV/0!</v>
      </c>
      <c r="BK24" s="41"/>
      <c r="BL24" s="20"/>
      <c r="BM24" s="44">
        <v>37654.28</v>
      </c>
      <c r="BN24" s="42" t="e">
        <f>BM24/BK78</f>
        <v>#DIV/0!</v>
      </c>
      <c r="BO24" s="41"/>
      <c r="BP24" s="20"/>
      <c r="BQ24" s="44">
        <v>3131.49</v>
      </c>
      <c r="BR24" s="42" t="e">
        <f>BQ24/BO78</f>
        <v>#DIV/0!</v>
      </c>
      <c r="BS24" s="41"/>
      <c r="BT24" s="20"/>
      <c r="BU24" s="44">
        <f>BI24+BM24+BQ24</f>
        <v>68584.14</v>
      </c>
      <c r="BV24" s="45">
        <f>BU24/BS67</f>
        <v>0.8665414650059927</v>
      </c>
    </row>
    <row r="25" spans="1:74" ht="21" customHeight="1">
      <c r="A25" s="2" t="s">
        <v>44</v>
      </c>
      <c r="B25" s="2" t="s">
        <v>45</v>
      </c>
      <c r="C25" s="60">
        <f>C26+C27+C28</f>
        <v>4375053</v>
      </c>
      <c r="D25" s="51">
        <f>E25/C25</f>
        <v>1.6273152690950259</v>
      </c>
      <c r="E25" s="52">
        <f>SUM(E26:E28)</f>
        <v>7119590.55</v>
      </c>
      <c r="F25" s="6">
        <f>E25/E67</f>
        <v>44.85148736589453</v>
      </c>
      <c r="G25" s="7"/>
      <c r="H25" s="8"/>
      <c r="I25" s="8"/>
      <c r="J25" s="9"/>
      <c r="K25" s="10">
        <v>235200</v>
      </c>
      <c r="L25" s="8"/>
      <c r="M25" s="8">
        <v>552484.8</v>
      </c>
      <c r="N25" s="12"/>
      <c r="O25" s="7">
        <v>235200</v>
      </c>
      <c r="P25" s="8"/>
      <c r="Q25" s="8">
        <f>SUM(Q26:Q28)</f>
        <v>548016</v>
      </c>
      <c r="R25" s="12"/>
      <c r="S25" s="7">
        <v>148928</v>
      </c>
      <c r="T25" s="8"/>
      <c r="U25" s="18">
        <v>325841</v>
      </c>
      <c r="V25" s="12"/>
      <c r="W25" s="8">
        <v>125000</v>
      </c>
      <c r="X25" s="8"/>
      <c r="Y25" s="57">
        <v>266750</v>
      </c>
      <c r="Z25" s="8"/>
      <c r="AA25" s="8">
        <v>120000</v>
      </c>
      <c r="AB25" s="8"/>
      <c r="AC25" s="57">
        <v>269640</v>
      </c>
      <c r="AD25" s="8"/>
      <c r="AE25" s="8">
        <f>K26+O26+S26+W26+AA26</f>
        <v>864328</v>
      </c>
      <c r="AF25" s="37">
        <f>AG25/AE25</f>
        <v>2.270818254181283</v>
      </c>
      <c r="AG25" s="17">
        <f>I25+M25+Q25+U25+Y25+AC25</f>
        <v>1962731.8</v>
      </c>
      <c r="AH25" s="8"/>
      <c r="AI25" s="8">
        <f>AI26</f>
        <v>120000</v>
      </c>
      <c r="AJ25" s="8">
        <f>AK25/AI25</f>
        <v>2.45</v>
      </c>
      <c r="AK25" s="58">
        <f>AK26</f>
        <v>294000</v>
      </c>
      <c r="AL25" s="18" t="e">
        <f>AK25/AI78</f>
        <v>#DIV/0!</v>
      </c>
      <c r="AM25" s="8">
        <f>AM26</f>
        <v>120000</v>
      </c>
      <c r="AN25" s="8">
        <f>AO25/AM25</f>
        <v>2.6</v>
      </c>
      <c r="AO25" s="23">
        <f>AO26</f>
        <v>312000</v>
      </c>
      <c r="AP25" s="18" t="e">
        <f>AO25/AM78</f>
        <v>#DIV/0!</v>
      </c>
      <c r="AQ25" s="8">
        <f>AQ26</f>
        <v>1104328</v>
      </c>
      <c r="AR25" s="37">
        <f>AS25/AQ25</f>
        <v>2.326058743416811</v>
      </c>
      <c r="AS25" s="23">
        <f>AS26</f>
        <v>2568731.8</v>
      </c>
      <c r="AT25" s="22" t="e">
        <f>AS25/AQ78</f>
        <v>#DIV/0!</v>
      </c>
      <c r="AU25" s="61">
        <f>AU26</f>
        <v>60000</v>
      </c>
      <c r="AV25" s="61">
        <f>AW25/AU25</f>
        <v>2.454</v>
      </c>
      <c r="AW25" s="23">
        <f>AW26</f>
        <v>147240</v>
      </c>
      <c r="AX25" s="22" t="e">
        <f>AW25/AU78</f>
        <v>#DIV/0!</v>
      </c>
      <c r="AY25" s="23">
        <f>AU25+AQ25</f>
        <v>1164328</v>
      </c>
      <c r="AZ25" s="22">
        <f>BA25/AY25</f>
        <v>2.3326517957139226</v>
      </c>
      <c r="BA25" s="23">
        <f>AW25+AS25</f>
        <v>2715971.8</v>
      </c>
      <c r="BB25" s="25" t="e">
        <f>BA25/AY78</f>
        <v>#DIV/0!</v>
      </c>
      <c r="BC25" s="41"/>
      <c r="BD25" s="20"/>
      <c r="BE25" s="20">
        <f>BE26+BE27+BE28</f>
        <v>68707</v>
      </c>
      <c r="BF25" s="42" t="e">
        <f>BE25/BC78</f>
        <v>#DIV/0!</v>
      </c>
      <c r="BG25" s="41"/>
      <c r="BH25" s="20"/>
      <c r="BI25" s="44">
        <f t="shared" si="1"/>
        <v>2784678.8</v>
      </c>
      <c r="BJ25" s="42" t="e">
        <f>BI25/BG78</f>
        <v>#DIV/0!</v>
      </c>
      <c r="BK25" s="41"/>
      <c r="BL25" s="20"/>
      <c r="BM25" s="44">
        <f>BM26+BM27+BM28</f>
        <v>337789</v>
      </c>
      <c r="BN25" s="42" t="e">
        <f>BM25/BK78</f>
        <v>#DIV/0!</v>
      </c>
      <c r="BO25" s="41"/>
      <c r="BP25" s="20"/>
      <c r="BQ25" s="44">
        <f>BQ26+BQ27+BQ28</f>
        <v>0</v>
      </c>
      <c r="BR25" s="42" t="e">
        <f>BQ25/BO78</f>
        <v>#DIV/0!</v>
      </c>
      <c r="BS25" s="41"/>
      <c r="BT25" s="20"/>
      <c r="BU25" s="44">
        <f>BU26+BU27+BU28</f>
        <v>3122467.8</v>
      </c>
      <c r="BV25" s="45">
        <f>BU25/BS67</f>
        <v>39.451509078425985</v>
      </c>
    </row>
    <row r="26" spans="1:74" ht="12" customHeight="1">
      <c r="A26" s="47" t="s">
        <v>46</v>
      </c>
      <c r="B26" s="62" t="s">
        <v>47</v>
      </c>
      <c r="C26" s="54">
        <v>2607523</v>
      </c>
      <c r="D26" s="54">
        <v>1.05</v>
      </c>
      <c r="E26" s="56">
        <f>C26*D26</f>
        <v>2737899.15</v>
      </c>
      <c r="F26" s="6">
        <f>E26/E67</f>
        <v>17.248021255283895</v>
      </c>
      <c r="G26" s="7"/>
      <c r="H26" s="8"/>
      <c r="I26" s="8"/>
      <c r="J26" s="9"/>
      <c r="K26" s="10">
        <v>235200</v>
      </c>
      <c r="L26" s="8">
        <f>M26/K26</f>
        <v>2.349</v>
      </c>
      <c r="M26" s="8">
        <v>552484.8</v>
      </c>
      <c r="N26" s="12"/>
      <c r="O26" s="7">
        <v>235200</v>
      </c>
      <c r="P26" s="8">
        <f>Q26/O26</f>
        <v>2.33</v>
      </c>
      <c r="Q26" s="8">
        <v>548016</v>
      </c>
      <c r="R26" s="12"/>
      <c r="S26" s="7">
        <v>148928</v>
      </c>
      <c r="T26" s="8">
        <f>U26/S26</f>
        <v>2.1879095938977224</v>
      </c>
      <c r="U26" s="8">
        <v>325841</v>
      </c>
      <c r="V26" s="12"/>
      <c r="W26" s="8">
        <v>125000</v>
      </c>
      <c r="X26" s="8">
        <f>Y26/W26</f>
        <v>2.134</v>
      </c>
      <c r="Y26" s="8">
        <v>266750</v>
      </c>
      <c r="Z26" s="8"/>
      <c r="AA26" s="8">
        <v>120000</v>
      </c>
      <c r="AB26" s="8">
        <f>AC26/AA26</f>
        <v>2.247</v>
      </c>
      <c r="AC26" s="8">
        <v>269640</v>
      </c>
      <c r="AD26" s="8"/>
      <c r="AE26" s="8">
        <f>G26+K26+O26+S26+W26+AA26</f>
        <v>864328</v>
      </c>
      <c r="AF26" s="37">
        <f>AG26/AE26</f>
        <v>2.270818254181283</v>
      </c>
      <c r="AG26" s="38">
        <f t="shared" si="0"/>
        <v>1962731.8</v>
      </c>
      <c r="AH26" s="8"/>
      <c r="AI26" s="8">
        <v>120000</v>
      </c>
      <c r="AJ26" s="8">
        <f>AK26/AI26</f>
        <v>2.45</v>
      </c>
      <c r="AK26" s="8">
        <v>294000</v>
      </c>
      <c r="AL26" s="37" t="e">
        <f>AK26/AI78</f>
        <v>#DIV/0!</v>
      </c>
      <c r="AM26" s="8">
        <v>120000</v>
      </c>
      <c r="AN26" s="8">
        <f>AO26/AM26</f>
        <v>2.6</v>
      </c>
      <c r="AO26" s="8">
        <v>312000</v>
      </c>
      <c r="AP26" s="37" t="e">
        <f>AO26/AM78</f>
        <v>#DIV/0!</v>
      </c>
      <c r="AQ26" s="8">
        <f>AE26+AI26+AM26</f>
        <v>1104328</v>
      </c>
      <c r="AR26" s="37">
        <f>AS26/AQ26</f>
        <v>2.326058743416811</v>
      </c>
      <c r="AS26" s="38">
        <f>AG26+AK26+AO26</f>
        <v>2568731.8</v>
      </c>
      <c r="AT26" s="37" t="e">
        <f>AS26/AQ78</f>
        <v>#DIV/0!</v>
      </c>
      <c r="AU26" s="8">
        <v>60000</v>
      </c>
      <c r="AV26" s="8">
        <f>AW26/AU26</f>
        <v>2.454</v>
      </c>
      <c r="AW26" s="8">
        <v>147240</v>
      </c>
      <c r="AX26" s="37" t="e">
        <f>AW26/AU78</f>
        <v>#DIV/0!</v>
      </c>
      <c r="AY26" s="8">
        <f>AU26+AQ26</f>
        <v>1164328</v>
      </c>
      <c r="AZ26" s="37">
        <f>BA26/AY26</f>
        <v>2.3326517957139226</v>
      </c>
      <c r="BA26" s="38">
        <f>AW26+AS26</f>
        <v>2715971.8</v>
      </c>
      <c r="BB26" s="40" t="e">
        <f>BA26/AY78</f>
        <v>#DIV/0!</v>
      </c>
      <c r="BC26" s="41">
        <v>26944</v>
      </c>
      <c r="BD26" s="42">
        <f>BE26/BC26</f>
        <v>2.5499925771971497</v>
      </c>
      <c r="BE26" s="20">
        <v>68707</v>
      </c>
      <c r="BF26" s="42" t="e">
        <f>BE26/BC78</f>
        <v>#DIV/0!</v>
      </c>
      <c r="BG26" s="41">
        <f>AY26+BC26</f>
        <v>1191272</v>
      </c>
      <c r="BH26" s="42">
        <f>BI26/BG26</f>
        <v>2.3375675748275793</v>
      </c>
      <c r="BI26" s="44">
        <f t="shared" si="1"/>
        <v>2784678.8</v>
      </c>
      <c r="BJ26" s="42" t="e">
        <f>BI26/BG78</f>
        <v>#DIV/0!</v>
      </c>
      <c r="BK26" s="41">
        <v>134150</v>
      </c>
      <c r="BL26" s="42">
        <f>BM26/BK26</f>
        <v>2.517994781960492</v>
      </c>
      <c r="BM26" s="44">
        <v>337789</v>
      </c>
      <c r="BN26" s="42" t="e">
        <f>BM26/BK78</f>
        <v>#DIV/0!</v>
      </c>
      <c r="BO26" s="41"/>
      <c r="BP26" s="42" t="e">
        <f>BQ26/BO26</f>
        <v>#DIV/0!</v>
      </c>
      <c r="BQ26" s="44"/>
      <c r="BR26" s="42" t="e">
        <f>BQ26/BO78</f>
        <v>#DIV/0!</v>
      </c>
      <c r="BS26" s="41">
        <f>BG26+BK26+BO26</f>
        <v>1325422</v>
      </c>
      <c r="BT26" s="42">
        <f>BU26/BS26</f>
        <v>2.3558291623347127</v>
      </c>
      <c r="BU26" s="44">
        <f>BI26+BM26+BQ26</f>
        <v>3122467.8</v>
      </c>
      <c r="BV26" s="45">
        <f>BU26/BS67</f>
        <v>39.451509078425985</v>
      </c>
    </row>
    <row r="27" spans="1:74" ht="10.5" customHeight="1" outlineLevel="1">
      <c r="A27" s="47" t="s">
        <v>48</v>
      </c>
      <c r="B27" s="62" t="s">
        <v>49</v>
      </c>
      <c r="C27" s="54">
        <v>3390</v>
      </c>
      <c r="D27" s="54">
        <v>668.06</v>
      </c>
      <c r="E27" s="56">
        <f>C27*D27</f>
        <v>2264723.4</v>
      </c>
      <c r="F27" s="6">
        <f>E27/E67</f>
        <v>14.267142506157985</v>
      </c>
      <c r="G27" s="7"/>
      <c r="H27" s="8"/>
      <c r="I27" s="8"/>
      <c r="J27" s="9"/>
      <c r="K27" s="10"/>
      <c r="L27" s="8"/>
      <c r="M27" s="8"/>
      <c r="N27" s="12"/>
      <c r="O27" s="7"/>
      <c r="P27" s="8"/>
      <c r="Q27" s="8"/>
      <c r="R27" s="12"/>
      <c r="S27" s="7"/>
      <c r="T27" s="8"/>
      <c r="U27" s="8"/>
      <c r="V27" s="12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38">
        <f t="shared" si="0"/>
        <v>0</v>
      </c>
      <c r="AH27" s="8"/>
      <c r="AI27" s="8"/>
      <c r="AJ27" s="8"/>
      <c r="AK27" s="8"/>
      <c r="AL27" s="37" t="e">
        <f>AK27/AI110</f>
        <v>#DIV/0!</v>
      </c>
      <c r="AM27" s="8"/>
      <c r="AN27" s="8"/>
      <c r="AO27" s="8"/>
      <c r="AP27" s="37" t="e">
        <f>AO27/AM110</f>
        <v>#DIV/0!</v>
      </c>
      <c r="AQ27" s="8"/>
      <c r="AR27" s="8"/>
      <c r="AS27" s="8"/>
      <c r="AT27" s="37" t="e">
        <f>AS27/AQ110</f>
        <v>#DIV/0!</v>
      </c>
      <c r="AU27" s="20"/>
      <c r="AV27" s="20"/>
      <c r="AW27" s="20"/>
      <c r="AX27" s="37" t="e">
        <f>AW27/AU78</f>
        <v>#DIV/0!</v>
      </c>
      <c r="AY27" s="20"/>
      <c r="AZ27" s="20"/>
      <c r="BA27" s="20"/>
      <c r="BB27" s="40" t="e">
        <f>BA27/AY78</f>
        <v>#DIV/0!</v>
      </c>
      <c r="BC27" s="41"/>
      <c r="BD27" s="20"/>
      <c r="BE27" s="20"/>
      <c r="BF27" s="42" t="e">
        <f>BE27/BC78</f>
        <v>#DIV/0!</v>
      </c>
      <c r="BG27" s="41"/>
      <c r="BH27" s="20"/>
      <c r="BI27" s="44">
        <f t="shared" si="1"/>
        <v>0</v>
      </c>
      <c r="BJ27" s="42" t="e">
        <f>BI27/BG78</f>
        <v>#DIV/0!</v>
      </c>
      <c r="BK27" s="41"/>
      <c r="BL27" s="20"/>
      <c r="BM27" s="44"/>
      <c r="BN27" s="42" t="e">
        <f>BM27/BK78</f>
        <v>#DIV/0!</v>
      </c>
      <c r="BO27" s="41"/>
      <c r="BP27" s="20"/>
      <c r="BQ27" s="44"/>
      <c r="BR27" s="42" t="e">
        <f>BQ27/BO78</f>
        <v>#DIV/0!</v>
      </c>
      <c r="BS27" s="41"/>
      <c r="BT27" s="20"/>
      <c r="BU27" s="44"/>
      <c r="BV27" s="45">
        <f>BU27/BS67</f>
        <v>0</v>
      </c>
    </row>
    <row r="28" spans="1:74" ht="12.75" customHeight="1">
      <c r="A28" s="47" t="s">
        <v>50</v>
      </c>
      <c r="B28" s="62" t="s">
        <v>47</v>
      </c>
      <c r="C28" s="54">
        <v>1764140</v>
      </c>
      <c r="D28" s="54">
        <v>1.2</v>
      </c>
      <c r="E28" s="56">
        <f>C28*D28</f>
        <v>2116968</v>
      </c>
      <c r="F28" s="6">
        <f>E28/E67</f>
        <v>13.336323604452648</v>
      </c>
      <c r="G28" s="7"/>
      <c r="H28" s="8"/>
      <c r="I28" s="8"/>
      <c r="J28" s="9"/>
      <c r="K28" s="10"/>
      <c r="L28" s="8"/>
      <c r="M28" s="8"/>
      <c r="N28" s="12"/>
      <c r="O28" s="7"/>
      <c r="P28" s="8"/>
      <c r="Q28" s="8"/>
      <c r="R28" s="12"/>
      <c r="S28" s="7"/>
      <c r="T28" s="8"/>
      <c r="U28" s="8"/>
      <c r="V28" s="12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38">
        <f t="shared" si="0"/>
        <v>0</v>
      </c>
      <c r="AH28" s="8"/>
      <c r="AI28" s="8"/>
      <c r="AJ28" s="8"/>
      <c r="AK28" s="8"/>
      <c r="AL28" s="37"/>
      <c r="AM28" s="8"/>
      <c r="AN28" s="8"/>
      <c r="AO28" s="8"/>
      <c r="AP28" s="37"/>
      <c r="AQ28" s="8"/>
      <c r="AR28" s="8"/>
      <c r="AS28" s="8"/>
      <c r="AT28" s="37"/>
      <c r="AU28" s="20"/>
      <c r="AV28" s="20"/>
      <c r="AW28" s="20"/>
      <c r="AX28" s="37" t="e">
        <f>AW28/AU78</f>
        <v>#DIV/0!</v>
      </c>
      <c r="AY28" s="20"/>
      <c r="AZ28" s="20"/>
      <c r="BA28" s="20"/>
      <c r="BB28" s="40" t="e">
        <f>BA28/AY78</f>
        <v>#DIV/0!</v>
      </c>
      <c r="BC28" s="41"/>
      <c r="BD28" s="20"/>
      <c r="BE28" s="20"/>
      <c r="BF28" s="42" t="e">
        <f>BE28/BC78</f>
        <v>#DIV/0!</v>
      </c>
      <c r="BG28" s="41"/>
      <c r="BH28" s="20"/>
      <c r="BI28" s="44">
        <f t="shared" si="1"/>
        <v>0</v>
      </c>
      <c r="BJ28" s="42" t="e">
        <f>BI28/BG78</f>
        <v>#DIV/0!</v>
      </c>
      <c r="BK28" s="41"/>
      <c r="BL28" s="20"/>
      <c r="BM28" s="20"/>
      <c r="BN28" s="42" t="e">
        <f>BM28/BK78</f>
        <v>#DIV/0!</v>
      </c>
      <c r="BO28" s="41"/>
      <c r="BP28" s="20"/>
      <c r="BQ28" s="20"/>
      <c r="BR28" s="42" t="e">
        <f>BQ28/BO78</f>
        <v>#DIV/0!</v>
      </c>
      <c r="BS28" s="41"/>
      <c r="BT28" s="20"/>
      <c r="BU28" s="20"/>
      <c r="BV28" s="45">
        <f>BU28/BS67</f>
        <v>0</v>
      </c>
    </row>
    <row r="29" spans="1:74" ht="13.5" customHeight="1" outlineLevel="1">
      <c r="A29" s="63" t="s">
        <v>51</v>
      </c>
      <c r="B29" s="62"/>
      <c r="C29" s="54"/>
      <c r="D29" s="54"/>
      <c r="E29" s="56"/>
      <c r="F29" s="6"/>
      <c r="G29" s="7"/>
      <c r="H29" s="8"/>
      <c r="I29" s="38">
        <f aca="true" t="shared" si="2" ref="I29:N29">I11+I16+I18+I21+I25</f>
        <v>4029341.1099108</v>
      </c>
      <c r="J29" s="38">
        <f t="shared" si="2"/>
        <v>0</v>
      </c>
      <c r="K29" s="38">
        <f t="shared" si="2"/>
        <v>235200</v>
      </c>
      <c r="L29" s="38">
        <f t="shared" si="2"/>
        <v>0</v>
      </c>
      <c r="M29" s="38">
        <f t="shared" si="2"/>
        <v>3831672.21</v>
      </c>
      <c r="N29" s="38">
        <f t="shared" si="2"/>
        <v>0</v>
      </c>
      <c r="O29" s="38"/>
      <c r="P29" s="38">
        <f>P11+P16+P18+P21+P25</f>
        <v>0</v>
      </c>
      <c r="Q29" s="38">
        <f>Q11+Q16+Q18+Q21+Q25</f>
        <v>3984594.06</v>
      </c>
      <c r="R29" s="38">
        <f>R11+R16+R18+R21+R25</f>
        <v>0</v>
      </c>
      <c r="S29" s="38"/>
      <c r="T29" s="38">
        <f aca="true" t="shared" si="3" ref="T29:AP29">T11+T16+T18+T21+T25</f>
        <v>0</v>
      </c>
      <c r="U29" s="38">
        <f t="shared" si="3"/>
        <v>1785378.15</v>
      </c>
      <c r="V29" s="38">
        <f t="shared" si="3"/>
        <v>0</v>
      </c>
      <c r="W29" s="38">
        <f t="shared" si="3"/>
        <v>125000</v>
      </c>
      <c r="X29" s="38">
        <f t="shared" si="3"/>
        <v>0</v>
      </c>
      <c r="Y29" s="38">
        <f t="shared" si="3"/>
        <v>1410757.16</v>
      </c>
      <c r="Z29" s="38">
        <f t="shared" si="3"/>
        <v>0</v>
      </c>
      <c r="AA29" s="38">
        <f t="shared" si="3"/>
        <v>120000</v>
      </c>
      <c r="AB29" s="38">
        <f t="shared" si="3"/>
        <v>0</v>
      </c>
      <c r="AC29" s="38">
        <f t="shared" si="3"/>
        <v>1338011.3399999999</v>
      </c>
      <c r="AD29" s="38">
        <f t="shared" si="3"/>
        <v>0</v>
      </c>
      <c r="AE29" s="38">
        <f t="shared" si="3"/>
        <v>864328</v>
      </c>
      <c r="AF29" s="38">
        <f t="shared" si="3"/>
        <v>2.270818254181283</v>
      </c>
      <c r="AG29" s="38">
        <f t="shared" si="3"/>
        <v>16379754.029910801</v>
      </c>
      <c r="AH29" s="38">
        <f t="shared" si="3"/>
        <v>0</v>
      </c>
      <c r="AI29" s="38">
        <f t="shared" si="3"/>
        <v>120000</v>
      </c>
      <c r="AJ29" s="38"/>
      <c r="AK29" s="64">
        <f t="shared" si="3"/>
        <v>1439805.61</v>
      </c>
      <c r="AL29" s="38" t="e">
        <f t="shared" si="3"/>
        <v>#DIV/0!</v>
      </c>
      <c r="AM29" s="38">
        <f t="shared" si="3"/>
        <v>120000</v>
      </c>
      <c r="AN29" s="38"/>
      <c r="AO29" s="24">
        <f t="shared" si="3"/>
        <v>1451171.67</v>
      </c>
      <c r="AP29" s="65" t="e">
        <f t="shared" si="3"/>
        <v>#DIV/0!</v>
      </c>
      <c r="AQ29" s="65">
        <f>AQ11+AQ16+AQ18+AQ21+AQ25</f>
        <v>1104328</v>
      </c>
      <c r="AR29" s="65"/>
      <c r="AS29" s="24">
        <f>AS11+AS16+AS18+AS21+AS25</f>
        <v>19270731.3099108</v>
      </c>
      <c r="AT29" s="65" t="e">
        <f>AT11+AT16+AT18+AT21+AT25</f>
        <v>#DIV/0!</v>
      </c>
      <c r="AU29" s="61"/>
      <c r="AV29" s="61"/>
      <c r="AW29" s="24">
        <f>AW11+AW16+AW18+AW21+AW25</f>
        <v>691326.39</v>
      </c>
      <c r="AX29" s="22" t="e">
        <f>AW29/AU78</f>
        <v>#DIV/0!</v>
      </c>
      <c r="AY29" s="20"/>
      <c r="AZ29" s="20"/>
      <c r="BA29" s="24">
        <f>AS29+AW29</f>
        <v>19962057.6999108</v>
      </c>
      <c r="BB29" s="25" t="e">
        <f>BA29/AY78</f>
        <v>#DIV/0!</v>
      </c>
      <c r="BC29" s="41"/>
      <c r="BD29" s="20"/>
      <c r="BE29" s="24">
        <f>BE11+BE16+BE18+BE21+BE25</f>
        <v>11513716.23</v>
      </c>
      <c r="BF29" s="28" t="e">
        <f>BE29/BC78</f>
        <v>#DIV/0!</v>
      </c>
      <c r="BG29" s="41"/>
      <c r="BH29" s="20"/>
      <c r="BI29" s="24">
        <f>BI11+BI16+BI18+BI21+BI25</f>
        <v>31475773.9299108</v>
      </c>
      <c r="BJ29" s="28" t="e">
        <f>BI29/BG78</f>
        <v>#DIV/0!</v>
      </c>
      <c r="BK29" s="41"/>
      <c r="BL29" s="20"/>
      <c r="BM29" s="24">
        <f>BM11+BM16+BM18+BM21+BM25</f>
        <v>10330446.64</v>
      </c>
      <c r="BN29" s="28" t="e">
        <f>BM29/BK78</f>
        <v>#DIV/0!</v>
      </c>
      <c r="BO29" s="41"/>
      <c r="BP29" s="20"/>
      <c r="BQ29" s="24">
        <f>BQ11+BQ16+BQ18+BQ21+BQ25</f>
        <v>3556924.97</v>
      </c>
      <c r="BR29" s="28" t="e">
        <f>BQ29/BO78</f>
        <v>#DIV/0!</v>
      </c>
      <c r="BS29" s="41"/>
      <c r="BT29" s="20"/>
      <c r="BU29" s="24">
        <f>BU11+BU16+BU18+BU21+BU25</f>
        <v>45363145.53991079</v>
      </c>
      <c r="BV29" s="45">
        <f>BU29/BS67</f>
        <v>573.150681679968</v>
      </c>
    </row>
    <row r="30" spans="1:74" ht="13.5" customHeight="1">
      <c r="A30" s="2" t="s">
        <v>52</v>
      </c>
      <c r="B30" s="4" t="s">
        <v>27</v>
      </c>
      <c r="C30" s="4" t="s">
        <v>27</v>
      </c>
      <c r="D30" s="4" t="s">
        <v>27</v>
      </c>
      <c r="E30" s="5">
        <v>3768891</v>
      </c>
      <c r="F30" s="6">
        <f>E30/E67</f>
        <v>23.742989977131984</v>
      </c>
      <c r="G30" s="7"/>
      <c r="H30" s="8"/>
      <c r="I30" s="8">
        <f>554300.59-252719.18</f>
        <v>301581.41</v>
      </c>
      <c r="J30" s="9"/>
      <c r="K30" s="10"/>
      <c r="L30" s="8"/>
      <c r="M30" s="8">
        <v>366114.15</v>
      </c>
      <c r="N30" s="12"/>
      <c r="O30" s="7"/>
      <c r="P30" s="8"/>
      <c r="Q30" s="8">
        <v>391760.05</v>
      </c>
      <c r="R30" s="12"/>
      <c r="S30" s="7"/>
      <c r="T30" s="8"/>
      <c r="U30" s="8">
        <v>64459.71</v>
      </c>
      <c r="V30" s="12"/>
      <c r="W30" s="8"/>
      <c r="X30" s="8"/>
      <c r="Y30" s="8">
        <v>272222.39</v>
      </c>
      <c r="Z30" s="8"/>
      <c r="AA30" s="8"/>
      <c r="AB30" s="8"/>
      <c r="AC30" s="8">
        <v>466918.53</v>
      </c>
      <c r="AD30" s="8"/>
      <c r="AE30" s="8"/>
      <c r="AF30" s="8"/>
      <c r="AG30" s="17">
        <f>M30+Q30+U30+Y30+AC30+I30</f>
        <v>1863056.2399999998</v>
      </c>
      <c r="AH30" s="8"/>
      <c r="AI30" s="8"/>
      <c r="AJ30" s="8"/>
      <c r="AK30" s="8">
        <v>495081.36</v>
      </c>
      <c r="AL30" s="37" t="e">
        <f>AK30/AI78</f>
        <v>#DIV/0!</v>
      </c>
      <c r="AM30" s="8"/>
      <c r="AN30" s="8"/>
      <c r="AO30" s="23">
        <v>553676</v>
      </c>
      <c r="AP30" s="22" t="e">
        <f>AO30/AM78</f>
        <v>#DIV/0!</v>
      </c>
      <c r="AQ30" s="23"/>
      <c r="AR30" s="23"/>
      <c r="AS30" s="24">
        <f>AG30+AK30+AO30</f>
        <v>2911813.5999999996</v>
      </c>
      <c r="AT30" s="22" t="e">
        <f>AS30/AQ78</f>
        <v>#DIV/0!</v>
      </c>
      <c r="AU30" s="23"/>
      <c r="AV30" s="23"/>
      <c r="AW30" s="23">
        <v>409071</v>
      </c>
      <c r="AX30" s="22" t="e">
        <f>AW30/AU78</f>
        <v>#DIV/0!</v>
      </c>
      <c r="AY30" s="20"/>
      <c r="AZ30" s="20"/>
      <c r="BA30" s="24">
        <f>AS30+AW30</f>
        <v>3320884.5999999996</v>
      </c>
      <c r="BB30" s="25" t="e">
        <f>BA30/AY78</f>
        <v>#DIV/0!</v>
      </c>
      <c r="BC30" s="41"/>
      <c r="BD30" s="20"/>
      <c r="BE30" s="20">
        <v>461780</v>
      </c>
      <c r="BF30" s="28" t="e">
        <f>BE30/BC78</f>
        <v>#DIV/0!</v>
      </c>
      <c r="BG30" s="41"/>
      <c r="BH30" s="20"/>
      <c r="BI30" s="44">
        <f t="shared" si="1"/>
        <v>3782664.5999999996</v>
      </c>
      <c r="BJ30" s="28" t="e">
        <f>BI30/BG78</f>
        <v>#DIV/0!</v>
      </c>
      <c r="BK30" s="41"/>
      <c r="BL30" s="20"/>
      <c r="BM30" s="20">
        <f>49365+399462</f>
        <v>448827</v>
      </c>
      <c r="BN30" s="28" t="e">
        <f>BM30/BK78</f>
        <v>#DIV/0!</v>
      </c>
      <c r="BO30" s="41"/>
      <c r="BP30" s="20"/>
      <c r="BQ30" s="20">
        <v>391497</v>
      </c>
      <c r="BR30" s="28" t="e">
        <f>BQ30/BO78</f>
        <v>#DIV/0!</v>
      </c>
      <c r="BS30" s="41"/>
      <c r="BT30" s="20"/>
      <c r="BU30" s="44">
        <f>BI30+BM30+BQ30</f>
        <v>4622988.6</v>
      </c>
      <c r="BV30" s="45">
        <f>BU30/BS67</f>
        <v>58.410170545989246</v>
      </c>
    </row>
    <row r="31" spans="1:74" ht="13.5" customHeight="1">
      <c r="A31" s="32" t="s">
        <v>53</v>
      </c>
      <c r="B31" s="66" t="s">
        <v>54</v>
      </c>
      <c r="C31" s="47">
        <v>49</v>
      </c>
      <c r="D31" s="67">
        <f>E30/C31/12</f>
        <v>6409.678571428572</v>
      </c>
      <c r="E31" s="36"/>
      <c r="F31" s="6">
        <f>E31/E67</f>
        <v>0</v>
      </c>
      <c r="G31" s="7"/>
      <c r="H31" s="8">
        <v>37</v>
      </c>
      <c r="I31" s="37">
        <f>I30/H31</f>
        <v>8150.848918918919</v>
      </c>
      <c r="J31" s="9"/>
      <c r="K31" s="10"/>
      <c r="L31" s="8"/>
      <c r="M31" s="8"/>
      <c r="N31" s="12"/>
      <c r="O31" s="7"/>
      <c r="P31" s="8"/>
      <c r="Q31" s="8"/>
      <c r="R31" s="12"/>
      <c r="S31" s="7"/>
      <c r="T31" s="8"/>
      <c r="U31" s="8"/>
      <c r="V31" s="12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3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20"/>
      <c r="AV31" s="20"/>
      <c r="AW31" s="20"/>
      <c r="AX31" s="37" t="e">
        <f>AW31/AU78</f>
        <v>#DIV/0!</v>
      </c>
      <c r="AY31" s="20"/>
      <c r="AZ31" s="20"/>
      <c r="BA31" s="20"/>
      <c r="BB31" s="45" t="e">
        <f>BA31/AY78</f>
        <v>#DIV/0!</v>
      </c>
      <c r="BC31" s="41"/>
      <c r="BD31" s="20"/>
      <c r="BE31" s="20"/>
      <c r="BF31" s="28" t="e">
        <f>BE31/BC78</f>
        <v>#DIV/0!</v>
      </c>
      <c r="BG31" s="41"/>
      <c r="BH31" s="20"/>
      <c r="BI31" s="44">
        <f t="shared" si="1"/>
        <v>0</v>
      </c>
      <c r="BJ31" s="28" t="e">
        <f>BI31/BG78</f>
        <v>#DIV/0!</v>
      </c>
      <c r="BK31" s="41"/>
      <c r="BL31" s="20"/>
      <c r="BM31" s="20"/>
      <c r="BN31" s="28" t="e">
        <f>BM31/BK78</f>
        <v>#DIV/0!</v>
      </c>
      <c r="BO31" s="41"/>
      <c r="BP31" s="20"/>
      <c r="BQ31" s="20"/>
      <c r="BR31" s="28" t="e">
        <f>BQ31/BO78</f>
        <v>#DIV/0!</v>
      </c>
      <c r="BS31" s="41"/>
      <c r="BT31" s="20"/>
      <c r="BU31" s="20"/>
      <c r="BV31" s="45"/>
    </row>
    <row r="32" spans="1:74" ht="21.75" customHeight="1">
      <c r="A32" s="48" t="s">
        <v>55</v>
      </c>
      <c r="B32" s="2" t="s">
        <v>56</v>
      </c>
      <c r="C32" s="48">
        <v>26.4</v>
      </c>
      <c r="D32" s="48"/>
      <c r="E32" s="5">
        <v>994987</v>
      </c>
      <c r="F32" s="6">
        <f>E32/E67</f>
        <v>6.268147942823664</v>
      </c>
      <c r="G32" s="7"/>
      <c r="H32" s="8"/>
      <c r="I32" s="8">
        <v>80309.13</v>
      </c>
      <c r="J32" s="9"/>
      <c r="K32" s="10"/>
      <c r="L32" s="8"/>
      <c r="M32" s="8">
        <v>91282.04</v>
      </c>
      <c r="N32" s="12"/>
      <c r="O32" s="7"/>
      <c r="P32" s="8"/>
      <c r="Q32" s="8">
        <v>98052.56</v>
      </c>
      <c r="R32" s="12"/>
      <c r="S32" s="7"/>
      <c r="T32" s="8"/>
      <c r="U32" s="8">
        <v>21899</v>
      </c>
      <c r="V32" s="12"/>
      <c r="W32" s="8"/>
      <c r="X32" s="8"/>
      <c r="Y32" s="57">
        <v>71554.24</v>
      </c>
      <c r="Z32" s="8"/>
      <c r="AA32" s="8"/>
      <c r="AB32" s="8"/>
      <c r="AC32" s="8">
        <v>128477.6</v>
      </c>
      <c r="AD32" s="8"/>
      <c r="AE32" s="8"/>
      <c r="AF32" s="8"/>
      <c r="AG32" s="38">
        <f t="shared" si="0"/>
        <v>491574.56999999995</v>
      </c>
      <c r="AH32" s="8"/>
      <c r="AI32" s="8"/>
      <c r="AJ32" s="8"/>
      <c r="AK32" s="58">
        <v>130354.28</v>
      </c>
      <c r="AL32" s="37" t="e">
        <f>AK32/AI78</f>
        <v>#DIV/0!</v>
      </c>
      <c r="AM32" s="8"/>
      <c r="AN32" s="8"/>
      <c r="AO32" s="23">
        <v>145416.26</v>
      </c>
      <c r="AP32" s="22" t="e">
        <f>AO32/AM78</f>
        <v>#DIV/0!</v>
      </c>
      <c r="AQ32" s="23"/>
      <c r="AR32" s="23"/>
      <c r="AS32" s="68">
        <f>AG32+AK32+AO32</f>
        <v>767345.11</v>
      </c>
      <c r="AT32" s="22" t="e">
        <f>AS32/AQ78</f>
        <v>#DIV/0!</v>
      </c>
      <c r="AU32" s="23"/>
      <c r="AV32" s="23"/>
      <c r="AW32" s="23">
        <v>107360</v>
      </c>
      <c r="AX32" s="22" t="e">
        <f>AW32/AU78</f>
        <v>#DIV/0!</v>
      </c>
      <c r="AY32" s="20"/>
      <c r="AZ32" s="20"/>
      <c r="BA32" s="68">
        <f>AS32+AW32</f>
        <v>874705.11</v>
      </c>
      <c r="BB32" s="69" t="e">
        <f>BA32/AY78</f>
        <v>#DIV/0!</v>
      </c>
      <c r="BC32" s="41"/>
      <c r="BD32" s="20"/>
      <c r="BE32" s="20">
        <v>121782</v>
      </c>
      <c r="BF32" s="28" t="e">
        <f>BE32/BC78</f>
        <v>#DIV/0!</v>
      </c>
      <c r="BG32" s="41"/>
      <c r="BH32" s="20"/>
      <c r="BI32" s="44">
        <f t="shared" si="1"/>
        <v>996487.11</v>
      </c>
      <c r="BJ32" s="28" t="e">
        <f>BI32/BG78</f>
        <v>#DIV/0!</v>
      </c>
      <c r="BK32" s="41"/>
      <c r="BL32" s="20"/>
      <c r="BM32" s="20">
        <f>104594+13032</f>
        <v>117626</v>
      </c>
      <c r="BN32" s="28" t="e">
        <f>BM32/BK78</f>
        <v>#DIV/0!</v>
      </c>
      <c r="BO32" s="41"/>
      <c r="BP32" s="20"/>
      <c r="BQ32" s="20">
        <v>103129</v>
      </c>
      <c r="BR32" s="28" t="e">
        <f>BQ32/BO78</f>
        <v>#DIV/0!</v>
      </c>
      <c r="BS32" s="41"/>
      <c r="BT32" s="20"/>
      <c r="BU32" s="44">
        <f>BI32+BM32+BQ32</f>
        <v>1217242.1099999999</v>
      </c>
      <c r="BV32" s="45">
        <f>BU32/BS67</f>
        <v>15.379514291006428</v>
      </c>
    </row>
    <row r="33" spans="1:74" ht="12.75" customHeight="1">
      <c r="A33" s="48" t="s">
        <v>57</v>
      </c>
      <c r="B33" s="4" t="s">
        <v>27</v>
      </c>
      <c r="C33" s="54" t="s">
        <v>27</v>
      </c>
      <c r="D33" s="54" t="s">
        <v>27</v>
      </c>
      <c r="E33" s="52">
        <v>3270729</v>
      </c>
      <c r="F33" s="6">
        <f>E33/E67</f>
        <v>20.604704637230135</v>
      </c>
      <c r="G33" s="7"/>
      <c r="H33" s="8"/>
      <c r="I33" s="57">
        <v>258235.64</v>
      </c>
      <c r="J33" s="9"/>
      <c r="K33" s="10"/>
      <c r="L33" s="8"/>
      <c r="M33" s="57">
        <v>258121.18</v>
      </c>
      <c r="N33" s="12"/>
      <c r="O33" s="7"/>
      <c r="P33" s="8"/>
      <c r="Q33" s="57">
        <v>258121.18</v>
      </c>
      <c r="R33" s="12"/>
      <c r="S33" s="7"/>
      <c r="T33" s="8"/>
      <c r="U33" s="57">
        <v>258121.18</v>
      </c>
      <c r="V33" s="12"/>
      <c r="W33" s="8"/>
      <c r="X33" s="8"/>
      <c r="Y33" s="57">
        <v>258121.18</v>
      </c>
      <c r="Z33" s="8"/>
      <c r="AA33" s="8"/>
      <c r="AB33" s="8"/>
      <c r="AC33" s="57">
        <v>240114.31</v>
      </c>
      <c r="AD33" s="8"/>
      <c r="AE33" s="8"/>
      <c r="AF33" s="8"/>
      <c r="AG33" s="38">
        <f t="shared" si="0"/>
        <v>1530834.67</v>
      </c>
      <c r="AH33" s="8"/>
      <c r="AI33" s="8"/>
      <c r="AJ33" s="8"/>
      <c r="AK33" s="70">
        <v>240035.7</v>
      </c>
      <c r="AL33" s="8" t="e">
        <f>AK33/AI78</f>
        <v>#DIV/0!</v>
      </c>
      <c r="AM33" s="8"/>
      <c r="AN33" s="8"/>
      <c r="AO33" s="58"/>
      <c r="AP33" s="8" t="e">
        <f>AO33/AM78</f>
        <v>#DIV/0!</v>
      </c>
      <c r="AQ33" s="8"/>
      <c r="AR33" s="8"/>
      <c r="AS33" s="64">
        <f>AG33+AK33+AO33</f>
        <v>1770870.3699999999</v>
      </c>
      <c r="AT33" s="8" t="e">
        <f>AS33/AQ78</f>
        <v>#DIV/0!</v>
      </c>
      <c r="AU33" s="20"/>
      <c r="AV33" s="20"/>
      <c r="AW33" s="20"/>
      <c r="AX33" s="22" t="e">
        <f>AW33/AU78</f>
        <v>#DIV/0!</v>
      </c>
      <c r="AY33" s="20"/>
      <c r="AZ33" s="20"/>
      <c r="BA33" s="68">
        <f>AS33</f>
        <v>1770870.3699999999</v>
      </c>
      <c r="BB33" s="69" t="e">
        <f>BA33/AY78</f>
        <v>#DIV/0!</v>
      </c>
      <c r="BC33" s="41"/>
      <c r="BD33" s="20"/>
      <c r="BE33" s="20"/>
      <c r="BF33" s="28" t="e">
        <f>BE33/BC78</f>
        <v>#DIV/0!</v>
      </c>
      <c r="BG33" s="41"/>
      <c r="BH33" s="20"/>
      <c r="BI33" s="44">
        <f t="shared" si="1"/>
        <v>1770870.3699999999</v>
      </c>
      <c r="BJ33" s="28" t="e">
        <f>BI33/BG78</f>
        <v>#DIV/0!</v>
      </c>
      <c r="BK33" s="41"/>
      <c r="BL33" s="20"/>
      <c r="BM33" s="20">
        <v>33778.11</v>
      </c>
      <c r="BN33" s="28" t="e">
        <f>BM33/BK78</f>
        <v>#DIV/0!</v>
      </c>
      <c r="BO33" s="41"/>
      <c r="BP33" s="20"/>
      <c r="BQ33" s="20"/>
      <c r="BR33" s="28" t="e">
        <f>BQ33/BO78</f>
        <v>#DIV/0!</v>
      </c>
      <c r="BS33" s="41"/>
      <c r="BT33" s="20"/>
      <c r="BU33" s="44">
        <v>4003812</v>
      </c>
      <c r="BV33" s="45">
        <f>BU33/BS67</f>
        <v>50.58704703578078</v>
      </c>
    </row>
    <row r="34" spans="1:74" ht="16.5" customHeight="1">
      <c r="A34" s="48" t="s">
        <v>58</v>
      </c>
      <c r="B34" s="4" t="s">
        <v>27</v>
      </c>
      <c r="C34" s="54" t="s">
        <v>27</v>
      </c>
      <c r="D34" s="54" t="s">
        <v>27</v>
      </c>
      <c r="E34" s="52">
        <v>0</v>
      </c>
      <c r="F34" s="6">
        <f>E34/E67</f>
        <v>0</v>
      </c>
      <c r="G34" s="7"/>
      <c r="H34" s="8"/>
      <c r="I34" s="8"/>
      <c r="J34" s="9"/>
      <c r="K34" s="10"/>
      <c r="L34" s="8"/>
      <c r="M34" s="8"/>
      <c r="N34" s="12"/>
      <c r="O34" s="7"/>
      <c r="P34" s="8"/>
      <c r="Q34" s="8">
        <v>246000</v>
      </c>
      <c r="R34" s="12"/>
      <c r="S34" s="7"/>
      <c r="T34" s="8"/>
      <c r="U34" s="8">
        <v>82000</v>
      </c>
      <c r="V34" s="12"/>
      <c r="W34" s="8"/>
      <c r="X34" s="8"/>
      <c r="Y34" s="57">
        <v>82000</v>
      </c>
      <c r="Z34" s="8"/>
      <c r="AA34" s="8"/>
      <c r="AB34" s="8"/>
      <c r="AC34" s="57">
        <v>82000</v>
      </c>
      <c r="AD34" s="8"/>
      <c r="AE34" s="8"/>
      <c r="AF34" s="8"/>
      <c r="AG34" s="38">
        <f t="shared" si="0"/>
        <v>492000</v>
      </c>
      <c r="AH34" s="8"/>
      <c r="AI34" s="8"/>
      <c r="AJ34" s="8"/>
      <c r="AK34" s="58">
        <v>482000</v>
      </c>
      <c r="AL34" s="37" t="e">
        <f>AK34/AI78</f>
        <v>#DIV/0!</v>
      </c>
      <c r="AM34" s="8"/>
      <c r="AN34" s="8"/>
      <c r="AO34" s="23">
        <v>282000</v>
      </c>
      <c r="AP34" s="71" t="e">
        <f>AO34/AM78</f>
        <v>#DIV/0!</v>
      </c>
      <c r="AQ34" s="61"/>
      <c r="AR34" s="61"/>
      <c r="AS34" s="68">
        <f>AG34+AK34+AO34</f>
        <v>1256000</v>
      </c>
      <c r="AT34" s="71" t="e">
        <f>AS34/AQ78</f>
        <v>#DIV/0!</v>
      </c>
      <c r="AU34" s="61"/>
      <c r="AV34" s="61"/>
      <c r="AW34" s="23">
        <v>282000</v>
      </c>
      <c r="AX34" s="22" t="e">
        <f>AW34/AU78</f>
        <v>#DIV/0!</v>
      </c>
      <c r="AY34" s="20"/>
      <c r="AZ34" s="20"/>
      <c r="BA34" s="68">
        <f>AS34+AW34</f>
        <v>1538000</v>
      </c>
      <c r="BB34" s="69" t="e">
        <f>BA34/AY78</f>
        <v>#DIV/0!</v>
      </c>
      <c r="BC34" s="41"/>
      <c r="BD34" s="20"/>
      <c r="BE34" s="20">
        <v>282000</v>
      </c>
      <c r="BF34" s="28" t="e">
        <f>BE34/BC78</f>
        <v>#DIV/0!</v>
      </c>
      <c r="BG34" s="41"/>
      <c r="BH34" s="20"/>
      <c r="BI34" s="44">
        <f t="shared" si="1"/>
        <v>1820000</v>
      </c>
      <c r="BJ34" s="28" t="e">
        <f>BI34/BG78</f>
        <v>#DIV/0!</v>
      </c>
      <c r="BK34" s="41"/>
      <c r="BL34" s="20"/>
      <c r="BM34" s="20">
        <f>82000+200000</f>
        <v>282000</v>
      </c>
      <c r="BN34" s="28" t="e">
        <f>BM34/BK78</f>
        <v>#DIV/0!</v>
      </c>
      <c r="BO34" s="41"/>
      <c r="BP34" s="20"/>
      <c r="BQ34" s="20">
        <f>200000+82000</f>
        <v>282000</v>
      </c>
      <c r="BR34" s="28" t="e">
        <f>BQ34/BO78</f>
        <v>#DIV/0!</v>
      </c>
      <c r="BS34" s="41"/>
      <c r="BT34" s="20"/>
      <c r="BU34" s="44"/>
      <c r="BV34" s="45"/>
    </row>
    <row r="35" spans="1:74" ht="24.75" customHeight="1">
      <c r="A35" s="48" t="s">
        <v>59</v>
      </c>
      <c r="B35" s="4" t="s">
        <v>27</v>
      </c>
      <c r="C35" s="54" t="s">
        <v>27</v>
      </c>
      <c r="D35" s="54" t="s">
        <v>27</v>
      </c>
      <c r="E35" s="52" t="e">
        <f>SUM(#REF!,#REF!,#REF!,#REF!,#REF!,E40)</f>
        <v>#REF!</v>
      </c>
      <c r="F35" s="6" t="e">
        <f>E35/E67</f>
        <v>#REF!</v>
      </c>
      <c r="G35" s="7"/>
      <c r="H35" s="8"/>
      <c r="I35" s="52">
        <f>I36</f>
        <v>2352966.96</v>
      </c>
      <c r="J35" s="9"/>
      <c r="K35" s="10"/>
      <c r="L35" s="8"/>
      <c r="M35" s="52">
        <f>M36</f>
        <v>0</v>
      </c>
      <c r="N35" s="12"/>
      <c r="O35" s="7"/>
      <c r="P35" s="8"/>
      <c r="Q35" s="52">
        <f>Q36</f>
        <v>44516.83</v>
      </c>
      <c r="R35" s="12"/>
      <c r="S35" s="7"/>
      <c r="T35" s="8"/>
      <c r="U35" s="52">
        <f>U36</f>
        <v>33452.09</v>
      </c>
      <c r="V35" s="12"/>
      <c r="W35" s="8"/>
      <c r="X35" s="8"/>
      <c r="Y35" s="52">
        <f>Y36</f>
        <v>3125.53</v>
      </c>
      <c r="Z35" s="8"/>
      <c r="AA35" s="8"/>
      <c r="AB35" s="8"/>
      <c r="AC35" s="52">
        <f>AC36</f>
        <v>7588.54</v>
      </c>
      <c r="AD35" s="8"/>
      <c r="AE35" s="8"/>
      <c r="AF35" s="8"/>
      <c r="AG35" s="38">
        <f>I35+M35+Q35+U35+Y35+AC35</f>
        <v>2441649.9499999997</v>
      </c>
      <c r="AH35" s="8"/>
      <c r="AI35" s="8"/>
      <c r="AJ35" s="8"/>
      <c r="AK35" s="72">
        <f>AK36</f>
        <v>21633.61</v>
      </c>
      <c r="AL35" s="37" t="e">
        <f>AK35/AI78</f>
        <v>#DIV/0!</v>
      </c>
      <c r="AM35" s="8"/>
      <c r="AN35" s="8"/>
      <c r="AO35" s="73">
        <f>AO36</f>
        <v>47889.5</v>
      </c>
      <c r="AP35" s="71" t="e">
        <f>AO35/AM78</f>
        <v>#DIV/0!</v>
      </c>
      <c r="AQ35" s="61"/>
      <c r="AR35" s="61"/>
      <c r="AS35" s="73">
        <f>AS36</f>
        <v>2511173.0599999996</v>
      </c>
      <c r="AT35" s="71" t="e">
        <f>AS35/AQ78</f>
        <v>#DIV/0!</v>
      </c>
      <c r="AU35" s="61"/>
      <c r="AV35" s="61"/>
      <c r="AW35" s="73">
        <f>AW36</f>
        <v>170017.08000000002</v>
      </c>
      <c r="AX35" s="22" t="e">
        <f>AW35/AU78</f>
        <v>#DIV/0!</v>
      </c>
      <c r="AY35" s="20"/>
      <c r="AZ35" s="20"/>
      <c r="BA35" s="68">
        <f>BA36</f>
        <v>2681190.1399999997</v>
      </c>
      <c r="BB35" s="25" t="e">
        <f>BA35/AY78</f>
        <v>#DIV/0!</v>
      </c>
      <c r="BC35" s="41"/>
      <c r="BD35" s="20"/>
      <c r="BE35" s="73">
        <f>BE36</f>
        <v>51110.64</v>
      </c>
      <c r="BF35" s="28" t="e">
        <f>BE35/BC78</f>
        <v>#DIV/0!</v>
      </c>
      <c r="BG35" s="41"/>
      <c r="BH35" s="20"/>
      <c r="BI35" s="73">
        <f>BI36</f>
        <v>2732300.78</v>
      </c>
      <c r="BJ35" s="28" t="e">
        <f>BI35/BG78</f>
        <v>#DIV/0!</v>
      </c>
      <c r="BK35" s="41"/>
      <c r="BL35" s="20"/>
      <c r="BM35" s="73">
        <f>BM36</f>
        <v>96477.55</v>
      </c>
      <c r="BN35" s="28" t="e">
        <f>BM35/BK78</f>
        <v>#DIV/0!</v>
      </c>
      <c r="BO35" s="41"/>
      <c r="BP35" s="20"/>
      <c r="BQ35" s="73">
        <f>BQ36</f>
        <v>173794.18</v>
      </c>
      <c r="BR35" s="28" t="e">
        <f>BQ35/BO78</f>
        <v>#DIV/0!</v>
      </c>
      <c r="BS35" s="41"/>
      <c r="BT35" s="20"/>
      <c r="BU35" s="73">
        <f>BU36</f>
        <v>3187408.89</v>
      </c>
      <c r="BV35" s="45">
        <f>BU35/BS67</f>
        <v>40.27202162356669</v>
      </c>
    </row>
    <row r="36" spans="1:74" ht="13.5" customHeight="1">
      <c r="A36" s="74" t="s">
        <v>60</v>
      </c>
      <c r="B36" s="33" t="s">
        <v>27</v>
      </c>
      <c r="C36" s="54" t="s">
        <v>27</v>
      </c>
      <c r="D36" s="54" t="s">
        <v>27</v>
      </c>
      <c r="E36" s="56">
        <f>SUM(E37:E39)</f>
        <v>1414412</v>
      </c>
      <c r="F36" s="6">
        <f>E36/E67</f>
        <v>8.910411561261709</v>
      </c>
      <c r="G36" s="7"/>
      <c r="H36" s="8"/>
      <c r="I36" s="56">
        <f>I37+I38+I39+I40</f>
        <v>2352966.96</v>
      </c>
      <c r="J36" s="9"/>
      <c r="K36" s="10"/>
      <c r="L36" s="8"/>
      <c r="M36" s="56">
        <f>SUM(M37:M39)</f>
        <v>0</v>
      </c>
      <c r="N36" s="12"/>
      <c r="O36" s="7"/>
      <c r="P36" s="8"/>
      <c r="Q36" s="56">
        <f>SUM(Q37:Q39)</f>
        <v>44516.83</v>
      </c>
      <c r="R36" s="12"/>
      <c r="S36" s="7"/>
      <c r="T36" s="8"/>
      <c r="U36" s="56">
        <f>SUM(U37:U40)</f>
        <v>33452.09</v>
      </c>
      <c r="V36" s="12"/>
      <c r="W36" s="8"/>
      <c r="X36" s="8"/>
      <c r="Y36" s="56">
        <f>SUM(Y37:Y40)</f>
        <v>3125.53</v>
      </c>
      <c r="Z36" s="8"/>
      <c r="AA36" s="8"/>
      <c r="AB36" s="8"/>
      <c r="AC36" s="56">
        <f>SUM(AC37:AC39)</f>
        <v>7588.54</v>
      </c>
      <c r="AD36" s="8"/>
      <c r="AE36" s="8"/>
      <c r="AF36" s="8"/>
      <c r="AG36" s="38">
        <f t="shared" si="0"/>
        <v>2441649.9499999997</v>
      </c>
      <c r="AH36" s="8"/>
      <c r="AI36" s="8"/>
      <c r="AJ36" s="8"/>
      <c r="AK36" s="56">
        <f>AK37+AK38+AK39+AK40</f>
        <v>21633.61</v>
      </c>
      <c r="AL36" s="37" t="e">
        <f>AK36/AI78</f>
        <v>#DIV/0!</v>
      </c>
      <c r="AM36" s="8"/>
      <c r="AN36" s="8"/>
      <c r="AO36" s="56">
        <f>SUM(AO37:AO40)</f>
        <v>47889.5</v>
      </c>
      <c r="AP36" s="8"/>
      <c r="AQ36" s="8"/>
      <c r="AR36" s="8"/>
      <c r="AS36" s="56">
        <f>AG36+AK36+AO36</f>
        <v>2511173.0599999996</v>
      </c>
      <c r="AT36" s="8"/>
      <c r="AU36" s="20"/>
      <c r="AV36" s="20"/>
      <c r="AW36" s="56">
        <f>SUM(AW37:AW40)</f>
        <v>170017.08000000002</v>
      </c>
      <c r="AX36" s="37" t="e">
        <f>AW36/AU78</f>
        <v>#DIV/0!</v>
      </c>
      <c r="AY36" s="20"/>
      <c r="AZ36" s="20"/>
      <c r="BA36" s="38">
        <f>AS36+AW36</f>
        <v>2681190.1399999997</v>
      </c>
      <c r="BB36" s="40" t="e">
        <f>BA36/AY78</f>
        <v>#DIV/0!</v>
      </c>
      <c r="BC36" s="41"/>
      <c r="BD36" s="20"/>
      <c r="BE36" s="56">
        <f>SUM(BE37:BE40)</f>
        <v>51110.64</v>
      </c>
      <c r="BF36" s="42" t="e">
        <f>BE36/BC78</f>
        <v>#DIV/0!</v>
      </c>
      <c r="BG36" s="41"/>
      <c r="BH36" s="20"/>
      <c r="BI36" s="44">
        <f t="shared" si="1"/>
        <v>2732300.78</v>
      </c>
      <c r="BJ36" s="42" t="e">
        <f>BI36/BG78</f>
        <v>#DIV/0!</v>
      </c>
      <c r="BK36" s="41"/>
      <c r="BL36" s="20"/>
      <c r="BM36" s="75">
        <f>SUM(BM37:BM40)</f>
        <v>96477.55</v>
      </c>
      <c r="BN36" s="42" t="e">
        <f>BM36/BK78</f>
        <v>#DIV/0!</v>
      </c>
      <c r="BO36" s="41"/>
      <c r="BP36" s="20"/>
      <c r="BQ36" s="75">
        <f>SUM(BQ37:BQ40)</f>
        <v>173794.18</v>
      </c>
      <c r="BR36" s="42" t="e">
        <f>BQ36/BO78</f>
        <v>#DIV/0!</v>
      </c>
      <c r="BS36" s="41"/>
      <c r="BT36" s="20"/>
      <c r="BU36" s="75">
        <f>SUM(BU37:BU40)</f>
        <v>3187408.89</v>
      </c>
      <c r="BV36" s="45">
        <f>BU36/BS67</f>
        <v>40.27202162356669</v>
      </c>
    </row>
    <row r="37" spans="1:74" ht="13.5" customHeight="1">
      <c r="A37" s="76" t="s">
        <v>61</v>
      </c>
      <c r="B37" s="33" t="s">
        <v>27</v>
      </c>
      <c r="C37" s="54" t="s">
        <v>27</v>
      </c>
      <c r="D37" s="54" t="s">
        <v>27</v>
      </c>
      <c r="E37" s="56">
        <v>696492</v>
      </c>
      <c r="F37" s="6">
        <f>E37/E67</f>
        <v>4.387710489677895</v>
      </c>
      <c r="G37" s="7"/>
      <c r="H37" s="8"/>
      <c r="I37" s="8"/>
      <c r="J37" s="9"/>
      <c r="K37" s="10"/>
      <c r="L37" s="8"/>
      <c r="M37" s="8"/>
      <c r="N37" s="12"/>
      <c r="O37" s="7"/>
      <c r="P37" s="8"/>
      <c r="Q37" s="8"/>
      <c r="R37" s="12"/>
      <c r="S37" s="7"/>
      <c r="T37" s="8"/>
      <c r="U37" s="8"/>
      <c r="V37" s="12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38">
        <f t="shared" si="0"/>
        <v>0</v>
      </c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20"/>
      <c r="AV37" s="20"/>
      <c r="AW37" s="20"/>
      <c r="AX37" s="37" t="e">
        <f>AW37/AU78</f>
        <v>#DIV/0!</v>
      </c>
      <c r="AY37" s="20"/>
      <c r="AZ37" s="20"/>
      <c r="BA37" s="20"/>
      <c r="BB37" s="40" t="e">
        <f>BA37/AY78</f>
        <v>#DIV/0!</v>
      </c>
      <c r="BC37" s="41"/>
      <c r="BD37" s="20"/>
      <c r="BE37" s="20"/>
      <c r="BF37" s="42" t="e">
        <f>BE37/BC78</f>
        <v>#DIV/0!</v>
      </c>
      <c r="BG37" s="41"/>
      <c r="BH37" s="20"/>
      <c r="BI37" s="44">
        <f t="shared" si="1"/>
        <v>0</v>
      </c>
      <c r="BJ37" s="42" t="e">
        <f>BI37/BG78</f>
        <v>#DIV/0!</v>
      </c>
      <c r="BK37" s="41"/>
      <c r="BL37" s="20"/>
      <c r="BM37" s="20"/>
      <c r="BN37" s="42" t="e">
        <f>BM37/BK78</f>
        <v>#DIV/0!</v>
      </c>
      <c r="BO37" s="41"/>
      <c r="BP37" s="20"/>
      <c r="BQ37" s="20"/>
      <c r="BR37" s="42" t="e">
        <f>BQ37/BO78</f>
        <v>#DIV/0!</v>
      </c>
      <c r="BS37" s="41"/>
      <c r="BT37" s="20"/>
      <c r="BU37" s="20"/>
      <c r="BV37" s="45">
        <f>BU37/BS67</f>
        <v>0</v>
      </c>
    </row>
    <row r="38" spans="1:74" ht="22.5" customHeight="1">
      <c r="A38" s="77" t="s">
        <v>62</v>
      </c>
      <c r="B38" s="33" t="s">
        <v>27</v>
      </c>
      <c r="C38" s="54" t="s">
        <v>27</v>
      </c>
      <c r="D38" s="54" t="s">
        <v>27</v>
      </c>
      <c r="E38" s="56">
        <v>183874</v>
      </c>
      <c r="F38" s="6">
        <f>E38/E67</f>
        <v>1.1583562748445542</v>
      </c>
      <c r="G38" s="7"/>
      <c r="H38" s="8"/>
      <c r="I38" s="8"/>
      <c r="J38" s="9"/>
      <c r="K38" s="10"/>
      <c r="L38" s="8"/>
      <c r="M38" s="8"/>
      <c r="N38" s="12"/>
      <c r="O38" s="7"/>
      <c r="P38" s="8"/>
      <c r="Q38" s="8"/>
      <c r="R38" s="12"/>
      <c r="S38" s="7"/>
      <c r="T38" s="8"/>
      <c r="U38" s="8"/>
      <c r="V38" s="12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38">
        <f t="shared" si="0"/>
        <v>0</v>
      </c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20"/>
      <c r="AV38" s="20"/>
      <c r="AW38" s="20"/>
      <c r="AX38" s="37" t="e">
        <f>AW38/AU78</f>
        <v>#DIV/0!</v>
      </c>
      <c r="AY38" s="20"/>
      <c r="AZ38" s="20"/>
      <c r="BA38" s="20"/>
      <c r="BB38" s="40" t="e">
        <f>BA38/AY78</f>
        <v>#DIV/0!</v>
      </c>
      <c r="BC38" s="41"/>
      <c r="BD38" s="20"/>
      <c r="BE38" s="20"/>
      <c r="BF38" s="42" t="e">
        <f>BE38/BC78</f>
        <v>#DIV/0!</v>
      </c>
      <c r="BG38" s="41"/>
      <c r="BH38" s="20"/>
      <c r="BI38" s="44">
        <f t="shared" si="1"/>
        <v>0</v>
      </c>
      <c r="BJ38" s="42" t="e">
        <f>BI38/BG78</f>
        <v>#DIV/0!</v>
      </c>
      <c r="BK38" s="41"/>
      <c r="BL38" s="20"/>
      <c r="BM38" s="20"/>
      <c r="BN38" s="42" t="e">
        <f>BM38/BK78</f>
        <v>#DIV/0!</v>
      </c>
      <c r="BO38" s="41"/>
      <c r="BP38" s="20"/>
      <c r="BQ38" s="20"/>
      <c r="BR38" s="42" t="e">
        <f>BQ38/BO78</f>
        <v>#DIV/0!</v>
      </c>
      <c r="BS38" s="41"/>
      <c r="BT38" s="20"/>
      <c r="BU38" s="20"/>
      <c r="BV38" s="45">
        <f>BU38/BS67</f>
        <v>0</v>
      </c>
    </row>
    <row r="39" spans="1:74" ht="13.5" customHeight="1">
      <c r="A39" s="77" t="s">
        <v>63</v>
      </c>
      <c r="B39" s="33" t="s">
        <v>27</v>
      </c>
      <c r="C39" s="54" t="s">
        <v>27</v>
      </c>
      <c r="D39" s="54" t="s">
        <v>27</v>
      </c>
      <c r="E39" s="36">
        <v>534046</v>
      </c>
      <c r="F39" s="6">
        <f>E39/E67</f>
        <v>3.3643447967392603</v>
      </c>
      <c r="G39" s="7"/>
      <c r="H39" s="8"/>
      <c r="I39" s="8">
        <f>974.89+29497.07+4065</f>
        <v>34536.96</v>
      </c>
      <c r="J39" s="9"/>
      <c r="K39" s="10"/>
      <c r="L39" s="8"/>
      <c r="M39" s="8"/>
      <c r="N39" s="12"/>
      <c r="O39" s="7"/>
      <c r="P39" s="8"/>
      <c r="Q39" s="8">
        <f>4137.69+40379.14</f>
        <v>44516.83</v>
      </c>
      <c r="R39" s="12"/>
      <c r="S39" s="7"/>
      <c r="T39" s="8"/>
      <c r="U39" s="8">
        <f>9466.8+945.29</f>
        <v>10412.09</v>
      </c>
      <c r="V39" s="12"/>
      <c r="W39" s="8"/>
      <c r="X39" s="8"/>
      <c r="Y39" s="8">
        <v>3125.53</v>
      </c>
      <c r="Z39" s="8"/>
      <c r="AA39" s="8"/>
      <c r="AB39" s="8"/>
      <c r="AC39" s="57">
        <v>7588.54</v>
      </c>
      <c r="AD39" s="8"/>
      <c r="AE39" s="8"/>
      <c r="AF39" s="8"/>
      <c r="AG39" s="38">
        <f t="shared" si="0"/>
        <v>100179.95</v>
      </c>
      <c r="AH39" s="8"/>
      <c r="AI39" s="8"/>
      <c r="AJ39" s="8"/>
      <c r="AK39" s="8"/>
      <c r="AL39" s="8"/>
      <c r="AM39" s="8"/>
      <c r="AN39" s="8"/>
      <c r="AO39" s="8">
        <v>5270.5</v>
      </c>
      <c r="AP39" s="8"/>
      <c r="AQ39" s="8"/>
      <c r="AR39" s="8"/>
      <c r="AS39" s="38">
        <f>AG39+AK39+AO39</f>
        <v>105450.45</v>
      </c>
      <c r="AT39" s="8"/>
      <c r="AU39" s="20"/>
      <c r="AV39" s="20"/>
      <c r="AW39" s="8">
        <f>65335.28</f>
        <v>65335.28</v>
      </c>
      <c r="AX39" s="37" t="e">
        <f>AW39/AU78</f>
        <v>#DIV/0!</v>
      </c>
      <c r="AY39" s="20"/>
      <c r="AZ39" s="20"/>
      <c r="BA39" s="38">
        <f>AS39+AW39</f>
        <v>170785.72999999998</v>
      </c>
      <c r="BB39" s="40" t="e">
        <f>BA39/AY78</f>
        <v>#DIV/0!</v>
      </c>
      <c r="BC39" s="41"/>
      <c r="BD39" s="20"/>
      <c r="BE39" s="61">
        <v>35750.64</v>
      </c>
      <c r="BF39" s="42" t="e">
        <f>BE39/BC78</f>
        <v>#DIV/0!</v>
      </c>
      <c r="BG39" s="41"/>
      <c r="BH39" s="20"/>
      <c r="BI39" s="44">
        <f t="shared" si="1"/>
        <v>206536.37</v>
      </c>
      <c r="BJ39" s="42" t="e">
        <f>BI39/BG78</f>
        <v>#DIV/0!</v>
      </c>
      <c r="BK39" s="41"/>
      <c r="BL39" s="20"/>
      <c r="BM39" s="61">
        <v>88788.55</v>
      </c>
      <c r="BN39" s="42" t="e">
        <f>BM39/BK78</f>
        <v>#DIV/0!</v>
      </c>
      <c r="BO39" s="41"/>
      <c r="BP39" s="20"/>
      <c r="BQ39" s="61">
        <v>1317.46</v>
      </c>
      <c r="BR39" s="42" t="e">
        <f>BQ39/BO78</f>
        <v>#DIV/0!</v>
      </c>
      <c r="BS39" s="41"/>
      <c r="BT39" s="20"/>
      <c r="BU39" s="78">
        <f>BI39+BM39+BQ39+184836+19891.21+0.38</f>
        <v>501369.97000000003</v>
      </c>
      <c r="BV39" s="45">
        <f>BU39/BS67</f>
        <v>6.334669623528277</v>
      </c>
    </row>
    <row r="40" spans="1:74" ht="33.75" customHeight="1">
      <c r="A40" s="32" t="s">
        <v>64</v>
      </c>
      <c r="B40" s="33" t="s">
        <v>27</v>
      </c>
      <c r="C40" s="54" t="s">
        <v>27</v>
      </c>
      <c r="D40" s="54" t="s">
        <v>27</v>
      </c>
      <c r="E40" s="56">
        <v>2834235</v>
      </c>
      <c r="F40" s="6">
        <f>E40/E67</f>
        <v>17.85491095333791</v>
      </c>
      <c r="G40" s="7"/>
      <c r="H40" s="8"/>
      <c r="I40" s="8">
        <f>101130+2217300</f>
        <v>2318430</v>
      </c>
      <c r="J40" s="9"/>
      <c r="K40" s="10"/>
      <c r="L40" s="8"/>
      <c r="M40" s="8"/>
      <c r="N40" s="12"/>
      <c r="O40" s="7"/>
      <c r="P40" s="8"/>
      <c r="Q40" s="8"/>
      <c r="R40" s="12"/>
      <c r="S40" s="7"/>
      <c r="T40" s="8"/>
      <c r="U40" s="8">
        <v>23040</v>
      </c>
      <c r="V40" s="12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38">
        <f>I40+M40+Q40+U40+Y40+AC40</f>
        <v>2341470</v>
      </c>
      <c r="AH40" s="8"/>
      <c r="AI40" s="8"/>
      <c r="AJ40" s="8"/>
      <c r="AK40" s="8">
        <f>9737.65+11895.96</f>
        <v>21633.61</v>
      </c>
      <c r="AL40" s="37" t="e">
        <f>AK40/AI78</f>
        <v>#DIV/0!</v>
      </c>
      <c r="AM40" s="8"/>
      <c r="AN40" s="8"/>
      <c r="AO40" s="8">
        <f>42619</f>
        <v>42619</v>
      </c>
      <c r="AP40" s="37" t="e">
        <f>AO40/AM78</f>
        <v>#DIV/0!</v>
      </c>
      <c r="AQ40" s="8"/>
      <c r="AR40" s="8"/>
      <c r="AS40" s="38">
        <f>AG40+AK40+AO40</f>
        <v>2405722.61</v>
      </c>
      <c r="AT40" s="37" t="e">
        <f>AS40/AQ78</f>
        <v>#DIV/0!</v>
      </c>
      <c r="AU40" s="20"/>
      <c r="AV40" s="20"/>
      <c r="AW40" s="8">
        <f>103448+1378.38-144.58</f>
        <v>104681.8</v>
      </c>
      <c r="AX40" s="37" t="e">
        <f>AW40/AU78</f>
        <v>#DIV/0!</v>
      </c>
      <c r="AY40" s="20"/>
      <c r="AZ40" s="20"/>
      <c r="BA40" s="38">
        <f>AS40+AW40</f>
        <v>2510404.4099999997</v>
      </c>
      <c r="BB40" s="40" t="e">
        <f>BA40/AY78</f>
        <v>#DIV/0!</v>
      </c>
      <c r="BC40" s="41"/>
      <c r="BD40" s="20"/>
      <c r="BE40" s="61">
        <v>15360</v>
      </c>
      <c r="BF40" s="42" t="e">
        <f>BE40/BC78</f>
        <v>#DIV/0!</v>
      </c>
      <c r="BG40" s="41"/>
      <c r="BH40" s="20"/>
      <c r="BI40" s="44">
        <f t="shared" si="1"/>
        <v>2525764.4099999997</v>
      </c>
      <c r="BJ40" s="42" t="e">
        <f>BI40/BG78</f>
        <v>#DIV/0!</v>
      </c>
      <c r="BK40" s="41"/>
      <c r="BL40" s="20"/>
      <c r="BM40" s="61">
        <v>7689</v>
      </c>
      <c r="BN40" s="42" t="e">
        <f>BM40/BK78</f>
        <v>#DIV/0!</v>
      </c>
      <c r="BO40" s="41"/>
      <c r="BP40" s="20"/>
      <c r="BQ40" s="61">
        <f>50029.01+66447.76+50029.01+5970.94</f>
        <v>172476.72</v>
      </c>
      <c r="BR40" s="42" t="e">
        <f>BQ40/BO78</f>
        <v>#DIV/0!</v>
      </c>
      <c r="BS40" s="41"/>
      <c r="BT40" s="20"/>
      <c r="BU40" s="78">
        <f>BI40+BM40+BQ40-19891.21</f>
        <v>2686038.92</v>
      </c>
      <c r="BV40" s="45">
        <f>BU40/BS67</f>
        <v>33.93735200003841</v>
      </c>
    </row>
    <row r="41" spans="1:74" ht="13.5" customHeight="1">
      <c r="A41" s="48" t="s">
        <v>65</v>
      </c>
      <c r="B41" s="4" t="s">
        <v>27</v>
      </c>
      <c r="C41" s="54" t="s">
        <v>27</v>
      </c>
      <c r="D41" s="54" t="s">
        <v>27</v>
      </c>
      <c r="E41" s="5">
        <f>SUM(E42:E52)</f>
        <v>1968439</v>
      </c>
      <c r="F41" s="6">
        <f>E41/E67</f>
        <v>12.400631232793867</v>
      </c>
      <c r="G41" s="7"/>
      <c r="H41" s="8"/>
      <c r="I41" s="5">
        <f>SUM(I42:I52)</f>
        <v>212679.38</v>
      </c>
      <c r="J41" s="9"/>
      <c r="K41" s="10"/>
      <c r="L41" s="8"/>
      <c r="M41" s="11">
        <f>SUM(M42:M52)</f>
        <v>180953.608</v>
      </c>
      <c r="N41" s="12"/>
      <c r="O41" s="7"/>
      <c r="P41" s="8"/>
      <c r="Q41" s="11">
        <f>SUM(Q42:Q52)</f>
        <v>141835.26736</v>
      </c>
      <c r="R41" s="12"/>
      <c r="S41" s="7"/>
      <c r="T41" s="8"/>
      <c r="U41" s="11">
        <f>SUM(U42:U52)</f>
        <v>127690.56</v>
      </c>
      <c r="V41" s="12"/>
      <c r="W41" s="8"/>
      <c r="X41" s="8"/>
      <c r="Y41" s="11">
        <f>SUM(Y42:Y52)</f>
        <v>172933.36000000002</v>
      </c>
      <c r="Z41" s="8"/>
      <c r="AA41" s="8"/>
      <c r="AB41" s="8"/>
      <c r="AC41" s="11">
        <f>SUM(AC42:AC52)</f>
        <v>118618.93</v>
      </c>
      <c r="AD41" s="8"/>
      <c r="AE41" s="8"/>
      <c r="AF41" s="8"/>
      <c r="AG41" s="64">
        <f t="shared" si="0"/>
        <v>954711.1053600002</v>
      </c>
      <c r="AH41" s="8"/>
      <c r="AI41" s="8"/>
      <c r="AJ41" s="8"/>
      <c r="AK41" s="11">
        <f>SUM(AK42:AK52)</f>
        <v>173679.54</v>
      </c>
      <c r="AL41" s="18" t="e">
        <f>AK41/AI78</f>
        <v>#DIV/0!</v>
      </c>
      <c r="AM41" s="8"/>
      <c r="AN41" s="8"/>
      <c r="AO41" s="21">
        <f>SUM(AO42:AO52)</f>
        <v>103304.94</v>
      </c>
      <c r="AP41" s="22" t="e">
        <f>AO41/AM78</f>
        <v>#DIV/0!</v>
      </c>
      <c r="AQ41" s="61"/>
      <c r="AR41" s="61"/>
      <c r="AS41" s="21">
        <f>SUM(AS42:AS52)</f>
        <v>1231695.5853600001</v>
      </c>
      <c r="AT41" s="22" t="e">
        <f>AS41/AQ78</f>
        <v>#DIV/0!</v>
      </c>
      <c r="AU41" s="61"/>
      <c r="AV41" s="61"/>
      <c r="AW41" s="21">
        <f>SUM(AW42:AW52)</f>
        <v>111955.95</v>
      </c>
      <c r="AX41" s="22" t="e">
        <f>AW41/AU78</f>
        <v>#DIV/0!</v>
      </c>
      <c r="AY41" s="20"/>
      <c r="AZ41" s="20"/>
      <c r="BA41" s="24">
        <f>AS41+AW41</f>
        <v>1343651.53536</v>
      </c>
      <c r="BB41" s="25" t="e">
        <f>BA41/AY78</f>
        <v>#DIV/0!</v>
      </c>
      <c r="BC41" s="41"/>
      <c r="BD41" s="20"/>
      <c r="BE41" s="21">
        <f>SUM(BE42:BE52)</f>
        <v>192928.66</v>
      </c>
      <c r="BF41" s="28" t="e">
        <f>BE41/BC78</f>
        <v>#DIV/0!</v>
      </c>
      <c r="BG41" s="41"/>
      <c r="BH41" s="20"/>
      <c r="BI41" s="44">
        <f t="shared" si="1"/>
        <v>1536580.19536</v>
      </c>
      <c r="BJ41" s="28" t="e">
        <f>BI41/BG78</f>
        <v>#DIV/0!</v>
      </c>
      <c r="BK41" s="41"/>
      <c r="BL41" s="20"/>
      <c r="BM41" s="21">
        <f>SUM(BM42:BM52)</f>
        <v>147915.03</v>
      </c>
      <c r="BN41" s="28" t="e">
        <f>BM41/BK78</f>
        <v>#DIV/0!</v>
      </c>
      <c r="BO41" s="41"/>
      <c r="BP41" s="20"/>
      <c r="BQ41" s="21">
        <f>SUM(BQ42:BQ52)</f>
        <v>248142.39</v>
      </c>
      <c r="BR41" s="28" t="e">
        <f>BQ41/BO78</f>
        <v>#DIV/0!</v>
      </c>
      <c r="BS41" s="41"/>
      <c r="BT41" s="20"/>
      <c r="BU41" s="21">
        <f>SUM(BU42:BU52)</f>
        <v>1932637.62536</v>
      </c>
      <c r="BV41" s="45">
        <f>BU41/BS67</f>
        <v>24.41833693919844</v>
      </c>
    </row>
    <row r="42" spans="1:74" ht="13.5" customHeight="1">
      <c r="A42" s="32" t="s">
        <v>66</v>
      </c>
      <c r="B42" s="79" t="s">
        <v>54</v>
      </c>
      <c r="C42" s="54">
        <v>10</v>
      </c>
      <c r="D42" s="67">
        <f>E42/C42/12</f>
        <v>12977.574999999999</v>
      </c>
      <c r="E42" s="36">
        <v>1557309</v>
      </c>
      <c r="F42" s="6">
        <f>E42/E67</f>
        <v>9.810623862111543</v>
      </c>
      <c r="G42" s="7">
        <v>8</v>
      </c>
      <c r="H42" s="37">
        <f>I42/G42</f>
        <v>21032.375</v>
      </c>
      <c r="I42" s="8">
        <v>168259</v>
      </c>
      <c r="J42" s="9"/>
      <c r="K42" s="8">
        <v>8</v>
      </c>
      <c r="L42" s="1">
        <f>M42/K42</f>
        <v>17894.9375</v>
      </c>
      <c r="M42" s="8">
        <v>143159.5</v>
      </c>
      <c r="N42" s="12"/>
      <c r="O42" s="7">
        <v>7</v>
      </c>
      <c r="P42" s="8">
        <f>Q42/O42</f>
        <v>15627.855714285715</v>
      </c>
      <c r="Q42" s="8">
        <v>109394.99</v>
      </c>
      <c r="R42" s="12"/>
      <c r="S42" s="7">
        <v>7</v>
      </c>
      <c r="T42" s="8"/>
      <c r="U42" s="8">
        <v>100452</v>
      </c>
      <c r="V42" s="12"/>
      <c r="W42" s="8"/>
      <c r="X42" s="8"/>
      <c r="Y42" s="57">
        <v>131944</v>
      </c>
      <c r="Z42" s="8"/>
      <c r="AA42" s="8"/>
      <c r="AB42" s="8"/>
      <c r="AC42" s="8">
        <v>91142</v>
      </c>
      <c r="AD42" s="8"/>
      <c r="AE42" s="8"/>
      <c r="AF42" s="8"/>
      <c r="AG42" s="38">
        <f t="shared" si="0"/>
        <v>744351.49</v>
      </c>
      <c r="AH42" s="8"/>
      <c r="AI42" s="8"/>
      <c r="AJ42" s="8"/>
      <c r="AK42" s="8">
        <v>133730</v>
      </c>
      <c r="AL42" s="37" t="e">
        <f>AK42/AI78</f>
        <v>#DIV/0!</v>
      </c>
      <c r="AM42" s="8"/>
      <c r="AN42" s="8"/>
      <c r="AO42" s="8">
        <v>80406</v>
      </c>
      <c r="AP42" s="37" t="e">
        <f>AO42/AM78</f>
        <v>#DIV/0!</v>
      </c>
      <c r="AQ42" s="8"/>
      <c r="AR42" s="8"/>
      <c r="AS42" s="38">
        <f>AG42+AK42+AO42</f>
        <v>958487.49</v>
      </c>
      <c r="AT42" s="37" t="e">
        <f>AS42/AQ78</f>
        <v>#DIV/0!</v>
      </c>
      <c r="AU42" s="20"/>
      <c r="AV42" s="20"/>
      <c r="AW42" s="8">
        <v>88608</v>
      </c>
      <c r="AX42" s="37" t="e">
        <f>AW42/AU78</f>
        <v>#DIV/0!</v>
      </c>
      <c r="AY42" s="20"/>
      <c r="AZ42" s="20"/>
      <c r="BA42" s="38">
        <f>AS42+AW42</f>
        <v>1047095.49</v>
      </c>
      <c r="BB42" s="40" t="e">
        <f>BA42/AY78</f>
        <v>#DIV/0!</v>
      </c>
      <c r="BC42" s="41"/>
      <c r="BD42" s="20"/>
      <c r="BE42" s="61">
        <v>110966</v>
      </c>
      <c r="BF42" s="42" t="e">
        <f>BE42/BC78</f>
        <v>#DIV/0!</v>
      </c>
      <c r="BG42" s="41"/>
      <c r="BH42" s="20"/>
      <c r="BI42" s="44">
        <f>BA42+BE42</f>
        <v>1158061.49</v>
      </c>
      <c r="BJ42" s="42" t="e">
        <f>BI42/BG78</f>
        <v>#DIV/0!</v>
      </c>
      <c r="BK42" s="41">
        <v>7</v>
      </c>
      <c r="BL42" s="20"/>
      <c r="BM42" s="61">
        <v>114132</v>
      </c>
      <c r="BN42" s="42" t="e">
        <f>BM42/BK78</f>
        <v>#DIV/0!</v>
      </c>
      <c r="BO42" s="41"/>
      <c r="BP42" s="20"/>
      <c r="BQ42" s="61">
        <v>186451</v>
      </c>
      <c r="BR42" s="42" t="e">
        <f>BQ42/BO78</f>
        <v>#DIV/0!</v>
      </c>
      <c r="BS42" s="41"/>
      <c r="BT42" s="20"/>
      <c r="BU42" s="78">
        <v>1458644.5</v>
      </c>
      <c r="BV42" s="45">
        <f>BU42/BS67</f>
        <v>18.429566105996717</v>
      </c>
    </row>
    <row r="43" spans="1:74" ht="22.5" customHeight="1">
      <c r="A43" s="32" t="s">
        <v>67</v>
      </c>
      <c r="B43" s="2" t="s">
        <v>56</v>
      </c>
      <c r="C43" s="35">
        <f>C32</f>
        <v>26.4</v>
      </c>
      <c r="D43" s="36"/>
      <c r="E43" s="36">
        <v>411130</v>
      </c>
      <c r="F43" s="6">
        <f>E43/E67</f>
        <v>2.5900073706823235</v>
      </c>
      <c r="G43" s="7">
        <v>26.4</v>
      </c>
      <c r="H43" s="8"/>
      <c r="I43" s="8">
        <v>44420.38</v>
      </c>
      <c r="J43" s="9"/>
      <c r="K43" s="8">
        <v>26.4</v>
      </c>
      <c r="L43" s="1"/>
      <c r="M43" s="37">
        <f>M42*K43/100</f>
        <v>37794.108</v>
      </c>
      <c r="N43" s="12"/>
      <c r="O43" s="7">
        <v>26.4</v>
      </c>
      <c r="P43" s="8"/>
      <c r="Q43" s="37">
        <f>Q42*26.4%</f>
        <v>28880.277360000004</v>
      </c>
      <c r="R43" s="12"/>
      <c r="S43" s="7"/>
      <c r="T43" s="8"/>
      <c r="U43" s="8">
        <v>26519</v>
      </c>
      <c r="V43" s="12"/>
      <c r="W43" s="8"/>
      <c r="X43" s="8"/>
      <c r="Y43" s="57">
        <v>34681.76</v>
      </c>
      <c r="Z43" s="8"/>
      <c r="AA43" s="8"/>
      <c r="AB43" s="8"/>
      <c r="AC43" s="8">
        <v>24061.5</v>
      </c>
      <c r="AD43" s="8"/>
      <c r="AE43" s="8"/>
      <c r="AF43" s="8"/>
      <c r="AG43" s="39">
        <f>I43+M43+Q43+U43+Y43+AC43</f>
        <v>196357.02536000003</v>
      </c>
      <c r="AH43" s="8"/>
      <c r="AI43" s="8"/>
      <c r="AJ43" s="8"/>
      <c r="AK43" s="8">
        <v>35304.72</v>
      </c>
      <c r="AL43" s="37" t="e">
        <f>AK43/AI78</f>
        <v>#DIV/0!</v>
      </c>
      <c r="AM43" s="8"/>
      <c r="AN43" s="8"/>
      <c r="AO43" s="8">
        <v>21138.74</v>
      </c>
      <c r="AP43" s="37" t="e">
        <f>AO43/AM78</f>
        <v>#DIV/0!</v>
      </c>
      <c r="AQ43" s="8"/>
      <c r="AR43" s="8"/>
      <c r="AS43" s="39">
        <f>AG43+AK43+AO43</f>
        <v>252800.48536000002</v>
      </c>
      <c r="AT43" s="37" t="e">
        <f>AS43/AQ78</f>
        <v>#DIV/0!</v>
      </c>
      <c r="AU43" s="20"/>
      <c r="AV43" s="20"/>
      <c r="AW43" s="8">
        <v>23250</v>
      </c>
      <c r="AX43" s="37" t="e">
        <f>AW43/AU78</f>
        <v>#DIV/0!</v>
      </c>
      <c r="AY43" s="20"/>
      <c r="AZ43" s="20"/>
      <c r="BA43" s="39">
        <f>AW43+AS43</f>
        <v>276050.48536000005</v>
      </c>
      <c r="BB43" s="40" t="e">
        <f>BA43/AY78</f>
        <v>#DIV/0!</v>
      </c>
      <c r="BC43" s="41"/>
      <c r="BD43" s="20"/>
      <c r="BE43" s="20">
        <v>29261</v>
      </c>
      <c r="BF43" s="42" t="e">
        <f>BE43/BC78</f>
        <v>#DIV/0!</v>
      </c>
      <c r="BG43" s="41"/>
      <c r="BH43" s="20"/>
      <c r="BI43" s="44">
        <f t="shared" si="1"/>
        <v>305311.48536000005</v>
      </c>
      <c r="BJ43" s="42" t="e">
        <f>BI43/BG78</f>
        <v>#DIV/0!</v>
      </c>
      <c r="BK43" s="41"/>
      <c r="BL43" s="20"/>
      <c r="BM43" s="20">
        <v>29884</v>
      </c>
      <c r="BN43" s="42" t="e">
        <f>BM43/BK78</f>
        <v>#DIV/0!</v>
      </c>
      <c r="BO43" s="41"/>
      <c r="BP43" s="20"/>
      <c r="BQ43" s="20">
        <v>49223</v>
      </c>
      <c r="BR43" s="42" t="e">
        <f>BQ43/BO78</f>
        <v>#DIV/0!</v>
      </c>
      <c r="BS43" s="41"/>
      <c r="BT43" s="20"/>
      <c r="BU43" s="44">
        <f>BI43+BM43+BQ43</f>
        <v>384418.48536000005</v>
      </c>
      <c r="BV43" s="45">
        <f>BU43/BS67</f>
        <v>4.857020259774916</v>
      </c>
    </row>
    <row r="44" spans="1:74" ht="12.75" customHeight="1" hidden="1" outlineLevel="1">
      <c r="A44" s="80" t="s">
        <v>68</v>
      </c>
      <c r="B44" s="33" t="s">
        <v>27</v>
      </c>
      <c r="C44" s="54" t="s">
        <v>27</v>
      </c>
      <c r="D44" s="54" t="s">
        <v>27</v>
      </c>
      <c r="E44" s="36"/>
      <c r="F44" s="6">
        <f>E44/E67</f>
        <v>0</v>
      </c>
      <c r="G44" s="7"/>
      <c r="H44" s="8"/>
      <c r="I44" s="8"/>
      <c r="J44" s="9"/>
      <c r="K44" s="10"/>
      <c r="L44" s="8"/>
      <c r="M44" s="8"/>
      <c r="N44" s="12"/>
      <c r="O44" s="7"/>
      <c r="P44" s="8"/>
      <c r="Q44" s="8"/>
      <c r="R44" s="12"/>
      <c r="S44" s="7"/>
      <c r="T44" s="8"/>
      <c r="U44" s="8"/>
      <c r="V44" s="12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38">
        <f t="shared" si="0"/>
        <v>0</v>
      </c>
      <c r="AH44" s="8"/>
      <c r="AI44" s="8"/>
      <c r="AJ44" s="8"/>
      <c r="AK44" s="8"/>
      <c r="AL44" s="8" t="e">
        <f aca="true" t="shared" si="4" ref="AL44:AL51">AK44/AI139</f>
        <v>#DIV/0!</v>
      </c>
      <c r="AM44" s="8"/>
      <c r="AN44" s="8"/>
      <c r="AO44" s="8"/>
      <c r="AP44" s="8" t="e">
        <f aca="true" t="shared" si="5" ref="AP44:AP51">AO44/AM139</f>
        <v>#DIV/0!</v>
      </c>
      <c r="AQ44" s="8"/>
      <c r="AR44" s="8"/>
      <c r="AS44" s="8"/>
      <c r="AT44" s="8" t="e">
        <f aca="true" t="shared" si="6" ref="AT44:AT51">AS44/AQ139</f>
        <v>#DIV/0!</v>
      </c>
      <c r="AU44" s="20"/>
      <c r="AV44" s="20"/>
      <c r="AW44" s="20"/>
      <c r="AX44" s="37" t="e">
        <f aca="true" t="shared" si="7" ref="AX44:AX51">AW44/AU109</f>
        <v>#DIV/0!</v>
      </c>
      <c r="AY44" s="20"/>
      <c r="AZ44" s="20"/>
      <c r="BA44" s="8"/>
      <c r="BB44" s="40" t="e">
        <f aca="true" t="shared" si="8" ref="BB44:BB51">BA44/AY111</f>
        <v>#DIV/0!</v>
      </c>
      <c r="BC44" s="41"/>
      <c r="BD44" s="20"/>
      <c r="BE44" s="20"/>
      <c r="BF44" s="42" t="e">
        <f aca="true" t="shared" si="9" ref="BF44:BF51">BE44/BC111</f>
        <v>#DIV/0!</v>
      </c>
      <c r="BG44" s="41"/>
      <c r="BH44" s="20"/>
      <c r="BI44" s="44">
        <f t="shared" si="1"/>
        <v>0</v>
      </c>
      <c r="BJ44" s="42" t="e">
        <f aca="true" t="shared" si="10" ref="BJ44:BJ51">BI44/BG111</f>
        <v>#DIV/0!</v>
      </c>
      <c r="BK44" s="41"/>
      <c r="BL44" s="20"/>
      <c r="BM44" s="20"/>
      <c r="BN44" s="42" t="e">
        <f aca="true" t="shared" si="11" ref="BN44:BN51">BM44/BK111</f>
        <v>#DIV/0!</v>
      </c>
      <c r="BO44" s="41"/>
      <c r="BP44" s="20"/>
      <c r="BQ44" s="20"/>
      <c r="BR44" s="42" t="e">
        <f aca="true" t="shared" si="12" ref="BR44:BR51">BQ44/BO111</f>
        <v>#DIV/0!</v>
      </c>
      <c r="BS44" s="41"/>
      <c r="BT44" s="20"/>
      <c r="BU44" s="20"/>
      <c r="BV44" s="45" t="e">
        <f aca="true" t="shared" si="13" ref="BV44:BV51">BU44/BS110</f>
        <v>#DIV/0!</v>
      </c>
    </row>
    <row r="45" spans="1:74" ht="13.5" customHeight="1" hidden="1" outlineLevel="1">
      <c r="A45" s="80" t="s">
        <v>69</v>
      </c>
      <c r="B45" s="33" t="s">
        <v>27</v>
      </c>
      <c r="C45" s="54" t="s">
        <v>27</v>
      </c>
      <c r="D45" s="54" t="s">
        <v>27</v>
      </c>
      <c r="E45" s="36"/>
      <c r="F45" s="6">
        <f>E45/E67</f>
        <v>0</v>
      </c>
      <c r="G45" s="7"/>
      <c r="H45" s="8"/>
      <c r="I45" s="8"/>
      <c r="J45" s="9"/>
      <c r="K45" s="10"/>
      <c r="L45" s="8"/>
      <c r="M45" s="8"/>
      <c r="N45" s="12"/>
      <c r="O45" s="7"/>
      <c r="P45" s="8"/>
      <c r="Q45" s="8"/>
      <c r="R45" s="12"/>
      <c r="S45" s="7"/>
      <c r="T45" s="8"/>
      <c r="U45" s="8"/>
      <c r="V45" s="12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38">
        <f t="shared" si="0"/>
        <v>0</v>
      </c>
      <c r="AH45" s="8"/>
      <c r="AI45" s="8"/>
      <c r="AJ45" s="8"/>
      <c r="AK45" s="8"/>
      <c r="AL45" s="8" t="e">
        <f t="shared" si="4"/>
        <v>#DIV/0!</v>
      </c>
      <c r="AM45" s="8"/>
      <c r="AN45" s="8"/>
      <c r="AO45" s="8"/>
      <c r="AP45" s="8" t="e">
        <f t="shared" si="5"/>
        <v>#DIV/0!</v>
      </c>
      <c r="AQ45" s="8"/>
      <c r="AR45" s="8"/>
      <c r="AS45" s="8"/>
      <c r="AT45" s="8" t="e">
        <f t="shared" si="6"/>
        <v>#DIV/0!</v>
      </c>
      <c r="AU45" s="20"/>
      <c r="AV45" s="20"/>
      <c r="AW45" s="20"/>
      <c r="AX45" s="37" t="e">
        <f t="shared" si="7"/>
        <v>#DIV/0!</v>
      </c>
      <c r="AY45" s="20"/>
      <c r="AZ45" s="20"/>
      <c r="BA45" s="8"/>
      <c r="BB45" s="40" t="e">
        <f t="shared" si="8"/>
        <v>#DIV/0!</v>
      </c>
      <c r="BC45" s="41"/>
      <c r="BD45" s="20"/>
      <c r="BE45" s="20"/>
      <c r="BF45" s="42" t="e">
        <f t="shared" si="9"/>
        <v>#DIV/0!</v>
      </c>
      <c r="BG45" s="41"/>
      <c r="BH45" s="20"/>
      <c r="BI45" s="44">
        <f t="shared" si="1"/>
        <v>0</v>
      </c>
      <c r="BJ45" s="42" t="e">
        <f t="shared" si="10"/>
        <v>#DIV/0!</v>
      </c>
      <c r="BK45" s="41"/>
      <c r="BL45" s="20"/>
      <c r="BM45" s="20"/>
      <c r="BN45" s="42" t="e">
        <f t="shared" si="11"/>
        <v>#DIV/0!</v>
      </c>
      <c r="BO45" s="41"/>
      <c r="BP45" s="20"/>
      <c r="BQ45" s="20"/>
      <c r="BR45" s="42" t="e">
        <f t="shared" si="12"/>
        <v>#DIV/0!</v>
      </c>
      <c r="BS45" s="41"/>
      <c r="BT45" s="20"/>
      <c r="BU45" s="20"/>
      <c r="BV45" s="45" t="e">
        <f t="shared" si="13"/>
        <v>#DIV/0!</v>
      </c>
    </row>
    <row r="46" spans="1:74" ht="12.75" customHeight="1" hidden="1" outlineLevel="1">
      <c r="A46" s="80" t="s">
        <v>70</v>
      </c>
      <c r="B46" s="33" t="s">
        <v>27</v>
      </c>
      <c r="C46" s="54" t="s">
        <v>27</v>
      </c>
      <c r="D46" s="54" t="s">
        <v>27</v>
      </c>
      <c r="E46" s="36"/>
      <c r="F46" s="6">
        <f>E46/E67</f>
        <v>0</v>
      </c>
      <c r="G46" s="7"/>
      <c r="H46" s="8"/>
      <c r="I46" s="8"/>
      <c r="J46" s="9"/>
      <c r="K46" s="10"/>
      <c r="L46" s="8"/>
      <c r="M46" s="8"/>
      <c r="N46" s="12"/>
      <c r="O46" s="7"/>
      <c r="P46" s="8"/>
      <c r="Q46" s="8"/>
      <c r="R46" s="12"/>
      <c r="S46" s="7"/>
      <c r="T46" s="8"/>
      <c r="U46" s="8"/>
      <c r="V46" s="12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38">
        <f t="shared" si="0"/>
        <v>0</v>
      </c>
      <c r="AH46" s="8"/>
      <c r="AI46" s="8"/>
      <c r="AJ46" s="8"/>
      <c r="AK46" s="8"/>
      <c r="AL46" s="8" t="e">
        <f t="shared" si="4"/>
        <v>#DIV/0!</v>
      </c>
      <c r="AM46" s="8"/>
      <c r="AN46" s="8"/>
      <c r="AO46" s="8"/>
      <c r="AP46" s="8" t="e">
        <f t="shared" si="5"/>
        <v>#DIV/0!</v>
      </c>
      <c r="AQ46" s="8"/>
      <c r="AR46" s="8"/>
      <c r="AS46" s="8"/>
      <c r="AT46" s="8" t="e">
        <f t="shared" si="6"/>
        <v>#DIV/0!</v>
      </c>
      <c r="AU46" s="20"/>
      <c r="AV46" s="20"/>
      <c r="AW46" s="20"/>
      <c r="AX46" s="37" t="e">
        <f t="shared" si="7"/>
        <v>#DIV/0!</v>
      </c>
      <c r="AY46" s="20"/>
      <c r="AZ46" s="20"/>
      <c r="BA46" s="8"/>
      <c r="BB46" s="40" t="e">
        <f t="shared" si="8"/>
        <v>#DIV/0!</v>
      </c>
      <c r="BC46" s="41"/>
      <c r="BD46" s="20"/>
      <c r="BE46" s="20"/>
      <c r="BF46" s="42" t="e">
        <f t="shared" si="9"/>
        <v>#DIV/0!</v>
      </c>
      <c r="BG46" s="41"/>
      <c r="BH46" s="20"/>
      <c r="BI46" s="44">
        <f t="shared" si="1"/>
        <v>0</v>
      </c>
      <c r="BJ46" s="42" t="e">
        <f t="shared" si="10"/>
        <v>#DIV/0!</v>
      </c>
      <c r="BK46" s="41"/>
      <c r="BL46" s="20"/>
      <c r="BM46" s="20"/>
      <c r="BN46" s="42" t="e">
        <f t="shared" si="11"/>
        <v>#DIV/0!</v>
      </c>
      <c r="BO46" s="41"/>
      <c r="BP46" s="20"/>
      <c r="BQ46" s="20"/>
      <c r="BR46" s="42" t="e">
        <f t="shared" si="12"/>
        <v>#DIV/0!</v>
      </c>
      <c r="BS46" s="41"/>
      <c r="BT46" s="20"/>
      <c r="BU46" s="20"/>
      <c r="BV46" s="45" t="e">
        <f t="shared" si="13"/>
        <v>#DIV/0!</v>
      </c>
    </row>
    <row r="47" spans="1:74" ht="14.25" customHeight="1" hidden="1" outlineLevel="1">
      <c r="A47" s="80" t="s">
        <v>71</v>
      </c>
      <c r="B47" s="33" t="s">
        <v>27</v>
      </c>
      <c r="C47" s="54" t="s">
        <v>27</v>
      </c>
      <c r="D47" s="54" t="s">
        <v>27</v>
      </c>
      <c r="E47" s="36"/>
      <c r="F47" s="6">
        <f>E47/E67</f>
        <v>0</v>
      </c>
      <c r="G47" s="7"/>
      <c r="H47" s="8"/>
      <c r="I47" s="8"/>
      <c r="J47" s="9"/>
      <c r="K47" s="10"/>
      <c r="L47" s="8"/>
      <c r="M47" s="8"/>
      <c r="N47" s="12"/>
      <c r="O47" s="7"/>
      <c r="P47" s="8"/>
      <c r="Q47" s="8"/>
      <c r="R47" s="12"/>
      <c r="S47" s="7"/>
      <c r="T47" s="8"/>
      <c r="U47" s="8"/>
      <c r="V47" s="12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38">
        <f t="shared" si="0"/>
        <v>0</v>
      </c>
      <c r="AH47" s="8"/>
      <c r="AI47" s="8"/>
      <c r="AJ47" s="8"/>
      <c r="AK47" s="8"/>
      <c r="AL47" s="8" t="e">
        <f t="shared" si="4"/>
        <v>#DIV/0!</v>
      </c>
      <c r="AM47" s="8"/>
      <c r="AN47" s="8"/>
      <c r="AO47" s="8"/>
      <c r="AP47" s="8" t="e">
        <f t="shared" si="5"/>
        <v>#DIV/0!</v>
      </c>
      <c r="AQ47" s="8"/>
      <c r="AR47" s="8"/>
      <c r="AS47" s="8"/>
      <c r="AT47" s="8" t="e">
        <f t="shared" si="6"/>
        <v>#DIV/0!</v>
      </c>
      <c r="AU47" s="20"/>
      <c r="AV47" s="20"/>
      <c r="AW47" s="20"/>
      <c r="AX47" s="37" t="e">
        <f t="shared" si="7"/>
        <v>#DIV/0!</v>
      </c>
      <c r="AY47" s="20"/>
      <c r="AZ47" s="20"/>
      <c r="BA47" s="8"/>
      <c r="BB47" s="40" t="e">
        <f t="shared" si="8"/>
        <v>#DIV/0!</v>
      </c>
      <c r="BC47" s="41"/>
      <c r="BD47" s="20"/>
      <c r="BE47" s="20"/>
      <c r="BF47" s="42" t="e">
        <f t="shared" si="9"/>
        <v>#DIV/0!</v>
      </c>
      <c r="BG47" s="41"/>
      <c r="BH47" s="20"/>
      <c r="BI47" s="44">
        <f t="shared" si="1"/>
        <v>0</v>
      </c>
      <c r="BJ47" s="42" t="e">
        <f t="shared" si="10"/>
        <v>#DIV/0!</v>
      </c>
      <c r="BK47" s="41"/>
      <c r="BL47" s="20"/>
      <c r="BM47" s="20"/>
      <c r="BN47" s="42" t="e">
        <f t="shared" si="11"/>
        <v>#DIV/0!</v>
      </c>
      <c r="BO47" s="41"/>
      <c r="BP47" s="20"/>
      <c r="BQ47" s="20"/>
      <c r="BR47" s="42" t="e">
        <f t="shared" si="12"/>
        <v>#DIV/0!</v>
      </c>
      <c r="BS47" s="41"/>
      <c r="BT47" s="20"/>
      <c r="BU47" s="20"/>
      <c r="BV47" s="45" t="e">
        <f t="shared" si="13"/>
        <v>#DIV/0!</v>
      </c>
    </row>
    <row r="48" spans="1:74" ht="11.25" customHeight="1" hidden="1" outlineLevel="1">
      <c r="A48" s="80" t="s">
        <v>72</v>
      </c>
      <c r="B48" s="33" t="s">
        <v>27</v>
      </c>
      <c r="C48" s="54" t="s">
        <v>27</v>
      </c>
      <c r="D48" s="54" t="s">
        <v>27</v>
      </c>
      <c r="E48" s="36"/>
      <c r="F48" s="6">
        <f>E48/E67</f>
        <v>0</v>
      </c>
      <c r="G48" s="7"/>
      <c r="H48" s="8"/>
      <c r="I48" s="8"/>
      <c r="J48" s="9"/>
      <c r="K48" s="10"/>
      <c r="L48" s="8"/>
      <c r="M48" s="8"/>
      <c r="N48" s="12"/>
      <c r="O48" s="7"/>
      <c r="P48" s="8"/>
      <c r="Q48" s="8"/>
      <c r="R48" s="12"/>
      <c r="S48" s="7"/>
      <c r="T48" s="8"/>
      <c r="U48" s="8"/>
      <c r="V48" s="12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38">
        <f t="shared" si="0"/>
        <v>0</v>
      </c>
      <c r="AH48" s="8"/>
      <c r="AI48" s="8"/>
      <c r="AJ48" s="8"/>
      <c r="AK48" s="8"/>
      <c r="AL48" s="8" t="e">
        <f t="shared" si="4"/>
        <v>#DIV/0!</v>
      </c>
      <c r="AM48" s="8"/>
      <c r="AN48" s="8"/>
      <c r="AO48" s="8"/>
      <c r="AP48" s="8" t="e">
        <f t="shared" si="5"/>
        <v>#DIV/0!</v>
      </c>
      <c r="AQ48" s="8"/>
      <c r="AR48" s="8"/>
      <c r="AS48" s="8"/>
      <c r="AT48" s="8" t="e">
        <f t="shared" si="6"/>
        <v>#DIV/0!</v>
      </c>
      <c r="AU48" s="20"/>
      <c r="AV48" s="20"/>
      <c r="AW48" s="20"/>
      <c r="AX48" s="37" t="e">
        <f t="shared" si="7"/>
        <v>#DIV/0!</v>
      </c>
      <c r="AY48" s="20"/>
      <c r="AZ48" s="20"/>
      <c r="BA48" s="8"/>
      <c r="BB48" s="40" t="e">
        <f t="shared" si="8"/>
        <v>#DIV/0!</v>
      </c>
      <c r="BC48" s="41"/>
      <c r="BD48" s="20"/>
      <c r="BE48" s="20"/>
      <c r="BF48" s="42" t="e">
        <f t="shared" si="9"/>
        <v>#DIV/0!</v>
      </c>
      <c r="BG48" s="41"/>
      <c r="BH48" s="20"/>
      <c r="BI48" s="44">
        <f t="shared" si="1"/>
        <v>0</v>
      </c>
      <c r="BJ48" s="42" t="e">
        <f t="shared" si="10"/>
        <v>#DIV/0!</v>
      </c>
      <c r="BK48" s="41"/>
      <c r="BL48" s="20"/>
      <c r="BM48" s="20"/>
      <c r="BN48" s="42" t="e">
        <f t="shared" si="11"/>
        <v>#DIV/0!</v>
      </c>
      <c r="BO48" s="41"/>
      <c r="BP48" s="20"/>
      <c r="BQ48" s="20"/>
      <c r="BR48" s="42" t="e">
        <f t="shared" si="12"/>
        <v>#DIV/0!</v>
      </c>
      <c r="BS48" s="41"/>
      <c r="BT48" s="20"/>
      <c r="BU48" s="20"/>
      <c r="BV48" s="45" t="e">
        <f t="shared" si="13"/>
        <v>#DIV/0!</v>
      </c>
    </row>
    <row r="49" spans="1:74" ht="12" customHeight="1" hidden="1" outlineLevel="1">
      <c r="A49" s="80" t="s">
        <v>73</v>
      </c>
      <c r="B49" s="33" t="s">
        <v>27</v>
      </c>
      <c r="C49" s="54" t="s">
        <v>27</v>
      </c>
      <c r="D49" s="54" t="s">
        <v>27</v>
      </c>
      <c r="E49" s="36"/>
      <c r="F49" s="6">
        <f>E49/E67</f>
        <v>0</v>
      </c>
      <c r="G49" s="7"/>
      <c r="H49" s="8"/>
      <c r="I49" s="8"/>
      <c r="J49" s="9"/>
      <c r="K49" s="10"/>
      <c r="L49" s="8"/>
      <c r="M49" s="8"/>
      <c r="N49" s="12"/>
      <c r="O49" s="7"/>
      <c r="P49" s="8"/>
      <c r="Q49" s="8"/>
      <c r="R49" s="12"/>
      <c r="S49" s="7"/>
      <c r="T49" s="8"/>
      <c r="U49" s="8"/>
      <c r="V49" s="12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38">
        <f t="shared" si="0"/>
        <v>0</v>
      </c>
      <c r="AH49" s="8"/>
      <c r="AI49" s="8"/>
      <c r="AJ49" s="8"/>
      <c r="AK49" s="8"/>
      <c r="AL49" s="8" t="e">
        <f t="shared" si="4"/>
        <v>#DIV/0!</v>
      </c>
      <c r="AM49" s="8"/>
      <c r="AN49" s="8"/>
      <c r="AO49" s="8"/>
      <c r="AP49" s="8" t="e">
        <f t="shared" si="5"/>
        <v>#DIV/0!</v>
      </c>
      <c r="AQ49" s="8"/>
      <c r="AR49" s="8"/>
      <c r="AS49" s="8"/>
      <c r="AT49" s="8" t="e">
        <f t="shared" si="6"/>
        <v>#DIV/0!</v>
      </c>
      <c r="AU49" s="20"/>
      <c r="AV49" s="20"/>
      <c r="AW49" s="20"/>
      <c r="AX49" s="37" t="e">
        <f t="shared" si="7"/>
        <v>#DIV/0!</v>
      </c>
      <c r="AY49" s="20"/>
      <c r="AZ49" s="20"/>
      <c r="BA49" s="8"/>
      <c r="BB49" s="40" t="e">
        <f t="shared" si="8"/>
        <v>#DIV/0!</v>
      </c>
      <c r="BC49" s="41"/>
      <c r="BD49" s="20"/>
      <c r="BE49" s="20"/>
      <c r="BF49" s="42" t="e">
        <f t="shared" si="9"/>
        <v>#DIV/0!</v>
      </c>
      <c r="BG49" s="41"/>
      <c r="BH49" s="20"/>
      <c r="BI49" s="44">
        <f t="shared" si="1"/>
        <v>0</v>
      </c>
      <c r="BJ49" s="42" t="e">
        <f t="shared" si="10"/>
        <v>#DIV/0!</v>
      </c>
      <c r="BK49" s="41"/>
      <c r="BL49" s="20"/>
      <c r="BM49" s="20"/>
      <c r="BN49" s="42" t="e">
        <f t="shared" si="11"/>
        <v>#DIV/0!</v>
      </c>
      <c r="BO49" s="41"/>
      <c r="BP49" s="20"/>
      <c r="BQ49" s="20"/>
      <c r="BR49" s="42" t="e">
        <f t="shared" si="12"/>
        <v>#DIV/0!</v>
      </c>
      <c r="BS49" s="41"/>
      <c r="BT49" s="20"/>
      <c r="BU49" s="20"/>
      <c r="BV49" s="45" t="e">
        <f t="shared" si="13"/>
        <v>#DIV/0!</v>
      </c>
    </row>
    <row r="50" spans="1:74" ht="12" customHeight="1" hidden="1" outlineLevel="1">
      <c r="A50" s="80" t="s">
        <v>74</v>
      </c>
      <c r="B50" s="33" t="s">
        <v>27</v>
      </c>
      <c r="C50" s="54" t="s">
        <v>27</v>
      </c>
      <c r="D50" s="54" t="s">
        <v>27</v>
      </c>
      <c r="E50" s="36"/>
      <c r="F50" s="6">
        <f>E50/E67</f>
        <v>0</v>
      </c>
      <c r="G50" s="7"/>
      <c r="H50" s="8"/>
      <c r="I50" s="8"/>
      <c r="J50" s="9"/>
      <c r="K50" s="10"/>
      <c r="L50" s="8"/>
      <c r="M50" s="8"/>
      <c r="N50" s="12"/>
      <c r="O50" s="7"/>
      <c r="P50" s="8"/>
      <c r="Q50" s="8"/>
      <c r="R50" s="12"/>
      <c r="S50" s="7"/>
      <c r="T50" s="8"/>
      <c r="U50" s="8"/>
      <c r="V50" s="12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38">
        <f t="shared" si="0"/>
        <v>0</v>
      </c>
      <c r="AH50" s="8"/>
      <c r="AI50" s="8"/>
      <c r="AJ50" s="8"/>
      <c r="AK50" s="8"/>
      <c r="AL50" s="8" t="e">
        <f t="shared" si="4"/>
        <v>#DIV/0!</v>
      </c>
      <c r="AM50" s="8"/>
      <c r="AN50" s="8"/>
      <c r="AO50" s="8"/>
      <c r="AP50" s="8" t="e">
        <f t="shared" si="5"/>
        <v>#DIV/0!</v>
      </c>
      <c r="AQ50" s="8"/>
      <c r="AR50" s="8"/>
      <c r="AS50" s="8"/>
      <c r="AT50" s="8" t="e">
        <f t="shared" si="6"/>
        <v>#DIV/0!</v>
      </c>
      <c r="AU50" s="20"/>
      <c r="AV50" s="20"/>
      <c r="AW50" s="20"/>
      <c r="AX50" s="37" t="e">
        <f t="shared" si="7"/>
        <v>#DIV/0!</v>
      </c>
      <c r="AY50" s="20"/>
      <c r="AZ50" s="20"/>
      <c r="BA50" s="8"/>
      <c r="BB50" s="40" t="e">
        <f t="shared" si="8"/>
        <v>#DIV/0!</v>
      </c>
      <c r="BC50" s="41"/>
      <c r="BD50" s="20"/>
      <c r="BE50" s="20"/>
      <c r="BF50" s="42" t="e">
        <f t="shared" si="9"/>
        <v>#DIV/0!</v>
      </c>
      <c r="BG50" s="41"/>
      <c r="BH50" s="20"/>
      <c r="BI50" s="44">
        <f t="shared" si="1"/>
        <v>0</v>
      </c>
      <c r="BJ50" s="42" t="e">
        <f t="shared" si="10"/>
        <v>#DIV/0!</v>
      </c>
      <c r="BK50" s="41"/>
      <c r="BL50" s="20"/>
      <c r="BM50" s="20"/>
      <c r="BN50" s="42" t="e">
        <f t="shared" si="11"/>
        <v>#DIV/0!</v>
      </c>
      <c r="BO50" s="41"/>
      <c r="BP50" s="20"/>
      <c r="BQ50" s="20"/>
      <c r="BR50" s="42" t="e">
        <f t="shared" si="12"/>
        <v>#DIV/0!</v>
      </c>
      <c r="BS50" s="41"/>
      <c r="BT50" s="20"/>
      <c r="BU50" s="20"/>
      <c r="BV50" s="45" t="e">
        <f t="shared" si="13"/>
        <v>#DIV/0!</v>
      </c>
    </row>
    <row r="51" spans="1:74" ht="15.75" customHeight="1" hidden="1" outlineLevel="1">
      <c r="A51" s="80" t="s">
        <v>75</v>
      </c>
      <c r="B51" s="33" t="s">
        <v>27</v>
      </c>
      <c r="C51" s="54" t="s">
        <v>27</v>
      </c>
      <c r="D51" s="54" t="s">
        <v>27</v>
      </c>
      <c r="E51" s="36"/>
      <c r="F51" s="6">
        <f>E51/E67</f>
        <v>0</v>
      </c>
      <c r="G51" s="7"/>
      <c r="H51" s="8"/>
      <c r="I51" s="8"/>
      <c r="J51" s="9"/>
      <c r="K51" s="10"/>
      <c r="L51" s="8"/>
      <c r="M51" s="8"/>
      <c r="N51" s="12"/>
      <c r="O51" s="7"/>
      <c r="P51" s="8"/>
      <c r="Q51" s="8"/>
      <c r="R51" s="12"/>
      <c r="S51" s="7"/>
      <c r="T51" s="8"/>
      <c r="U51" s="8"/>
      <c r="V51" s="12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38">
        <f t="shared" si="0"/>
        <v>0</v>
      </c>
      <c r="AH51" s="8"/>
      <c r="AI51" s="8"/>
      <c r="AJ51" s="8"/>
      <c r="AK51" s="8"/>
      <c r="AL51" s="8" t="e">
        <f t="shared" si="4"/>
        <v>#DIV/0!</v>
      </c>
      <c r="AM51" s="8"/>
      <c r="AN51" s="8"/>
      <c r="AO51" s="8"/>
      <c r="AP51" s="8" t="e">
        <f t="shared" si="5"/>
        <v>#DIV/0!</v>
      </c>
      <c r="AQ51" s="8"/>
      <c r="AR51" s="8"/>
      <c r="AS51" s="8"/>
      <c r="AT51" s="8" t="e">
        <f t="shared" si="6"/>
        <v>#DIV/0!</v>
      </c>
      <c r="AU51" s="20"/>
      <c r="AV51" s="20"/>
      <c r="AW51" s="20"/>
      <c r="AX51" s="37" t="e">
        <f t="shared" si="7"/>
        <v>#DIV/0!</v>
      </c>
      <c r="AY51" s="20"/>
      <c r="AZ51" s="20"/>
      <c r="BA51" s="8"/>
      <c r="BB51" s="40" t="e">
        <f t="shared" si="8"/>
        <v>#DIV/0!</v>
      </c>
      <c r="BC51" s="41"/>
      <c r="BD51" s="20"/>
      <c r="BE51" s="20"/>
      <c r="BF51" s="42" t="e">
        <f t="shared" si="9"/>
        <v>#DIV/0!</v>
      </c>
      <c r="BG51" s="41"/>
      <c r="BH51" s="20"/>
      <c r="BI51" s="44">
        <f t="shared" si="1"/>
        <v>0</v>
      </c>
      <c r="BJ51" s="42" t="e">
        <f t="shared" si="10"/>
        <v>#DIV/0!</v>
      </c>
      <c r="BK51" s="41"/>
      <c r="BL51" s="20"/>
      <c r="BM51" s="20"/>
      <c r="BN51" s="42" t="e">
        <f t="shared" si="11"/>
        <v>#DIV/0!</v>
      </c>
      <c r="BO51" s="41"/>
      <c r="BP51" s="20"/>
      <c r="BQ51" s="20"/>
      <c r="BR51" s="42" t="e">
        <f t="shared" si="12"/>
        <v>#DIV/0!</v>
      </c>
      <c r="BS51" s="41"/>
      <c r="BT51" s="20"/>
      <c r="BU51" s="20"/>
      <c r="BV51" s="45" t="e">
        <f t="shared" si="13"/>
        <v>#DIV/0!</v>
      </c>
    </row>
    <row r="52" spans="1:74" ht="15" customHeight="1" outlineLevel="1">
      <c r="A52" s="80" t="s">
        <v>76</v>
      </c>
      <c r="B52" s="33" t="s">
        <v>27</v>
      </c>
      <c r="C52" s="54" t="s">
        <v>27</v>
      </c>
      <c r="D52" s="54" t="s">
        <v>27</v>
      </c>
      <c r="E52" s="36"/>
      <c r="F52" s="6">
        <f>E52/E67</f>
        <v>0</v>
      </c>
      <c r="G52" s="7"/>
      <c r="H52" s="8"/>
      <c r="I52" s="8"/>
      <c r="J52" s="9"/>
      <c r="K52" s="10"/>
      <c r="L52" s="8"/>
      <c r="M52" s="8"/>
      <c r="N52" s="12"/>
      <c r="O52" s="7"/>
      <c r="P52" s="8"/>
      <c r="Q52" s="8">
        <v>3560</v>
      </c>
      <c r="R52" s="12"/>
      <c r="S52" s="7"/>
      <c r="T52" s="8"/>
      <c r="U52" s="8">
        <v>719.56</v>
      </c>
      <c r="V52" s="12"/>
      <c r="W52" s="8"/>
      <c r="X52" s="8"/>
      <c r="Y52" s="8">
        <f>5132+1175.6</f>
        <v>6307.6</v>
      </c>
      <c r="Z52" s="8"/>
      <c r="AA52" s="8"/>
      <c r="AB52" s="8"/>
      <c r="AC52" s="8">
        <v>3415.43</v>
      </c>
      <c r="AD52" s="8"/>
      <c r="AE52" s="8"/>
      <c r="AF52" s="8"/>
      <c r="AG52" s="38">
        <f t="shared" si="0"/>
        <v>14002.59</v>
      </c>
      <c r="AH52" s="8"/>
      <c r="AI52" s="8"/>
      <c r="AJ52" s="8"/>
      <c r="AK52" s="8">
        <v>4644.82</v>
      </c>
      <c r="AL52" s="37" t="e">
        <f>AK52/AI78</f>
        <v>#DIV/0!</v>
      </c>
      <c r="AM52" s="8"/>
      <c r="AN52" s="8"/>
      <c r="AO52" s="8">
        <f>1760.2</f>
        <v>1760.2</v>
      </c>
      <c r="AP52" s="37" t="e">
        <f>AO52/AM78</f>
        <v>#DIV/0!</v>
      </c>
      <c r="AQ52" s="8"/>
      <c r="AR52" s="8"/>
      <c r="AS52" s="38">
        <f>AG52+AK52+AO52</f>
        <v>20407.61</v>
      </c>
      <c r="AT52" s="37" t="e">
        <f>AS52/AQ78</f>
        <v>#DIV/0!</v>
      </c>
      <c r="AU52" s="20"/>
      <c r="AV52" s="20"/>
      <c r="AW52" s="8">
        <v>97.95</v>
      </c>
      <c r="AX52" s="37" t="e">
        <f>AW52/AU78</f>
        <v>#DIV/0!</v>
      </c>
      <c r="AY52" s="20"/>
      <c r="AZ52" s="20"/>
      <c r="BA52" s="38">
        <f>AW52+AS52</f>
        <v>20505.56</v>
      </c>
      <c r="BB52" s="40" t="e">
        <f>BA52/AY78</f>
        <v>#DIV/0!</v>
      </c>
      <c r="BC52" s="41"/>
      <c r="BD52" s="20"/>
      <c r="BE52" s="20">
        <f>1455.51+40008+9200+2038.15</f>
        <v>52701.66</v>
      </c>
      <c r="BF52" s="42" t="e">
        <f>BE52/BC78</f>
        <v>#DIV/0!</v>
      </c>
      <c r="BG52" s="41"/>
      <c r="BH52" s="20"/>
      <c r="BI52" s="44">
        <f t="shared" si="1"/>
        <v>73207.22</v>
      </c>
      <c r="BJ52" s="42" t="e">
        <f>BI52/BG78</f>
        <v>#DIV/0!</v>
      </c>
      <c r="BK52" s="41"/>
      <c r="BL52" s="20"/>
      <c r="BM52" s="20">
        <f>932.32+272.73+272.73+221.82+2199.43</f>
        <v>3899.0299999999997</v>
      </c>
      <c r="BN52" s="42" t="e">
        <f>BM52/BK78</f>
        <v>#DIV/0!</v>
      </c>
      <c r="BO52" s="41"/>
      <c r="BP52" s="20"/>
      <c r="BQ52" s="20">
        <f>272.73+272.73+8988.5+2199.42+735.01</f>
        <v>12468.39</v>
      </c>
      <c r="BR52" s="42" t="e">
        <f>BQ52/BO78</f>
        <v>#DIV/0!</v>
      </c>
      <c r="BS52" s="41"/>
      <c r="BT52" s="20"/>
      <c r="BU52" s="44">
        <f>BI52+BM52+BQ52</f>
        <v>89574.64</v>
      </c>
      <c r="BV52" s="45">
        <f>BU52/BS67</f>
        <v>1.1317505734268067</v>
      </c>
    </row>
    <row r="53" spans="1:74" ht="20.25" customHeight="1">
      <c r="A53" s="2" t="s">
        <v>77</v>
      </c>
      <c r="B53" s="4" t="s">
        <v>27</v>
      </c>
      <c r="C53" s="4" t="s">
        <v>27</v>
      </c>
      <c r="D53" s="4" t="s">
        <v>27</v>
      </c>
      <c r="E53" s="5">
        <f>SUM(E54:E56)</f>
        <v>27771</v>
      </c>
      <c r="F53" s="6">
        <f>E53/E67</f>
        <v>0.17494975966535842</v>
      </c>
      <c r="G53" s="7"/>
      <c r="H53" s="8"/>
      <c r="I53" s="8">
        <f>I54+I55+I56</f>
        <v>2566</v>
      </c>
      <c r="J53" s="9"/>
      <c r="K53" s="10"/>
      <c r="L53" s="8"/>
      <c r="M53" s="8">
        <f>SUM(M54:M56)</f>
        <v>2566</v>
      </c>
      <c r="N53" s="12"/>
      <c r="O53" s="7"/>
      <c r="P53" s="8"/>
      <c r="Q53" s="8">
        <f>SUM(Q54:Q56)</f>
        <v>2566</v>
      </c>
      <c r="R53" s="12"/>
      <c r="S53" s="7"/>
      <c r="T53" s="8"/>
      <c r="U53" s="8"/>
      <c r="V53" s="12"/>
      <c r="W53" s="8"/>
      <c r="X53" s="8"/>
      <c r="Y53" s="8"/>
      <c r="Z53" s="8"/>
      <c r="AA53" s="8"/>
      <c r="AB53" s="8"/>
      <c r="AC53" s="8">
        <f>SUM(AC54:AC56)</f>
        <v>11954</v>
      </c>
      <c r="AD53" s="8"/>
      <c r="AE53" s="8"/>
      <c r="AF53" s="8"/>
      <c r="AG53" s="38">
        <f t="shared" si="0"/>
        <v>19652</v>
      </c>
      <c r="AH53" s="8"/>
      <c r="AI53" s="8"/>
      <c r="AJ53" s="8"/>
      <c r="AK53" s="58">
        <f>AK54+AK55+AK56</f>
        <v>2199.43</v>
      </c>
      <c r="AL53" s="37" t="e">
        <f>AK53/AI78</f>
        <v>#DIV/0!</v>
      </c>
      <c r="AM53" s="8"/>
      <c r="AN53" s="8"/>
      <c r="AO53" s="58">
        <f>AO54+AO55+AO56</f>
        <v>0</v>
      </c>
      <c r="AP53" s="37" t="e">
        <f>AO53/AM78</f>
        <v>#DIV/0!</v>
      </c>
      <c r="AQ53" s="8"/>
      <c r="AR53" s="8"/>
      <c r="AS53" s="58">
        <f>AS54+AS55+AS56</f>
        <v>21851.43</v>
      </c>
      <c r="AT53" s="37" t="e">
        <f>AS53/AQ78</f>
        <v>#DIV/0!</v>
      </c>
      <c r="AU53" s="20"/>
      <c r="AV53" s="20"/>
      <c r="AW53" s="58">
        <f>AW54+AW55+AW56</f>
        <v>10070.43</v>
      </c>
      <c r="AX53" s="18" t="e">
        <f>AW53/AU78</f>
        <v>#DIV/0!</v>
      </c>
      <c r="AY53" s="20"/>
      <c r="AZ53" s="20"/>
      <c r="BA53" s="23">
        <f>AS53+AW53</f>
        <v>31921.86</v>
      </c>
      <c r="BB53" s="25" t="e">
        <f>BA53/AY78</f>
        <v>#DIV/0!</v>
      </c>
      <c r="BC53" s="41"/>
      <c r="BD53" s="20"/>
      <c r="BE53" s="58">
        <f>BE54+BE55+BE56</f>
        <v>0</v>
      </c>
      <c r="BF53" s="20" t="e">
        <f>BE53/BC78</f>
        <v>#DIV/0!</v>
      </c>
      <c r="BG53" s="41"/>
      <c r="BH53" s="20"/>
      <c r="BI53" s="44">
        <f t="shared" si="1"/>
        <v>31921.86</v>
      </c>
      <c r="BJ53" s="42" t="e">
        <f>BI53/BG78</f>
        <v>#DIV/0!</v>
      </c>
      <c r="BK53" s="41"/>
      <c r="BL53" s="20"/>
      <c r="BM53" s="23">
        <f>BM54+BM55+BM56</f>
        <v>0</v>
      </c>
      <c r="BN53" s="20" t="e">
        <f>BM53/BK78</f>
        <v>#DIV/0!</v>
      </c>
      <c r="BO53" s="41"/>
      <c r="BP53" s="20"/>
      <c r="BQ53" s="81">
        <f>BQ54+BQ55+BQ56</f>
        <v>18492</v>
      </c>
      <c r="BR53" s="20" t="e">
        <f>BQ53/BO78</f>
        <v>#DIV/0!</v>
      </c>
      <c r="BS53" s="41"/>
      <c r="BT53" s="20"/>
      <c r="BU53" s="81">
        <f>BU54+BU55+BU56</f>
        <v>50413.86</v>
      </c>
      <c r="BV53" s="45">
        <f>BU53/BS67</f>
        <v>0.6369650490770463</v>
      </c>
    </row>
    <row r="54" spans="1:74" ht="21.75" customHeight="1">
      <c r="A54" s="32" t="s">
        <v>78</v>
      </c>
      <c r="B54" s="33" t="s">
        <v>27</v>
      </c>
      <c r="C54" s="54" t="s">
        <v>27</v>
      </c>
      <c r="D54" s="54" t="s">
        <v>27</v>
      </c>
      <c r="E54" s="36">
        <v>10979</v>
      </c>
      <c r="F54" s="6">
        <f>E54/E67</f>
        <v>0.06916471900061108</v>
      </c>
      <c r="G54" s="7"/>
      <c r="H54" s="8"/>
      <c r="I54" s="8">
        <v>2566</v>
      </c>
      <c r="J54" s="9"/>
      <c r="K54" s="10"/>
      <c r="L54" s="8"/>
      <c r="M54" s="8">
        <v>2566</v>
      </c>
      <c r="N54" s="12"/>
      <c r="O54" s="7"/>
      <c r="P54" s="8"/>
      <c r="Q54" s="8">
        <v>2566</v>
      </c>
      <c r="R54" s="12"/>
      <c r="S54" s="7"/>
      <c r="T54" s="8"/>
      <c r="U54" s="8"/>
      <c r="V54" s="12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38">
        <f t="shared" si="0"/>
        <v>7698</v>
      </c>
      <c r="AH54" s="8"/>
      <c r="AI54" s="8"/>
      <c r="AJ54" s="8"/>
      <c r="AK54" s="8">
        <v>2199.43</v>
      </c>
      <c r="AL54" s="37" t="e">
        <f>AK54/AI78</f>
        <v>#DIV/0!</v>
      </c>
      <c r="AM54" s="8"/>
      <c r="AN54" s="8"/>
      <c r="AO54" s="8"/>
      <c r="AP54" s="37" t="e">
        <f>AO54/AM78</f>
        <v>#DIV/0!</v>
      </c>
      <c r="AQ54" s="8"/>
      <c r="AR54" s="8"/>
      <c r="AS54" s="38">
        <f>AG54+AK54+AO54</f>
        <v>9897.43</v>
      </c>
      <c r="AT54" s="37" t="e">
        <f>AS54/AQ78</f>
        <v>#DIV/0!</v>
      </c>
      <c r="AU54" s="20"/>
      <c r="AV54" s="20"/>
      <c r="AW54" s="8">
        <v>2199.43</v>
      </c>
      <c r="AX54" s="37" t="e">
        <f>AW54/AU78</f>
        <v>#DIV/0!</v>
      </c>
      <c r="AY54" s="20"/>
      <c r="AZ54" s="20"/>
      <c r="BA54" s="38">
        <f>AS54+AW54</f>
        <v>12096.86</v>
      </c>
      <c r="BB54" s="40" t="e">
        <f>BA54/AY78</f>
        <v>#DIV/0!</v>
      </c>
      <c r="BC54" s="41"/>
      <c r="BD54" s="20"/>
      <c r="BE54" s="20"/>
      <c r="BF54" s="20" t="e">
        <f>BE54/BC78</f>
        <v>#DIV/0!</v>
      </c>
      <c r="BG54" s="41"/>
      <c r="BH54" s="20"/>
      <c r="BI54" s="44">
        <f t="shared" si="1"/>
        <v>12096.86</v>
      </c>
      <c r="BJ54" s="42" t="e">
        <f>BI54/BG78</f>
        <v>#DIV/0!</v>
      </c>
      <c r="BK54" s="41"/>
      <c r="BL54" s="20"/>
      <c r="BM54" s="20"/>
      <c r="BN54" s="20" t="e">
        <f>BM54/BK78</f>
        <v>#DIV/0!</v>
      </c>
      <c r="BO54" s="41"/>
      <c r="BP54" s="20"/>
      <c r="BQ54" s="20"/>
      <c r="BR54" s="20" t="e">
        <f>BQ54/BO78</f>
        <v>#DIV/0!</v>
      </c>
      <c r="BS54" s="41"/>
      <c r="BT54" s="20"/>
      <c r="BU54" s="44">
        <f>BI54+BM54+BQ54</f>
        <v>12096.86</v>
      </c>
      <c r="BV54" s="45">
        <f>BU54/BS67</f>
        <v>0.15284044950293746</v>
      </c>
    </row>
    <row r="55" spans="1:74" ht="13.5" customHeight="1">
      <c r="A55" s="32" t="s">
        <v>79</v>
      </c>
      <c r="B55" s="33" t="s">
        <v>27</v>
      </c>
      <c r="C55" s="54" t="s">
        <v>27</v>
      </c>
      <c r="D55" s="54" t="s">
        <v>27</v>
      </c>
      <c r="E55" s="36">
        <v>16792</v>
      </c>
      <c r="F55" s="6">
        <f>E55/E67</f>
        <v>0.10578504066474735</v>
      </c>
      <c r="G55" s="7"/>
      <c r="H55" s="8"/>
      <c r="I55" s="8"/>
      <c r="J55" s="9"/>
      <c r="K55" s="10"/>
      <c r="L55" s="8"/>
      <c r="M55" s="8"/>
      <c r="N55" s="12"/>
      <c r="O55" s="7"/>
      <c r="P55" s="8"/>
      <c r="Q55" s="8"/>
      <c r="R55" s="12"/>
      <c r="S55" s="7"/>
      <c r="T55" s="8"/>
      <c r="U55" s="8"/>
      <c r="V55" s="12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38">
        <f t="shared" si="0"/>
        <v>0</v>
      </c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20"/>
      <c r="AV55" s="20"/>
      <c r="AW55" s="20"/>
      <c r="AX55" s="37" t="e">
        <f>AW55/AU78</f>
        <v>#DIV/0!</v>
      </c>
      <c r="AY55" s="20"/>
      <c r="AZ55" s="20"/>
      <c r="BA55" s="8"/>
      <c r="BB55" s="40" t="e">
        <f>BA55/AY78</f>
        <v>#DIV/0!</v>
      </c>
      <c r="BC55" s="41"/>
      <c r="BD55" s="20"/>
      <c r="BE55" s="20"/>
      <c r="BF55" s="20" t="e">
        <f>BE55/BC78</f>
        <v>#DIV/0!</v>
      </c>
      <c r="BG55" s="41"/>
      <c r="BH55" s="20"/>
      <c r="BI55" s="44">
        <f t="shared" si="1"/>
        <v>0</v>
      </c>
      <c r="BJ55" s="42" t="e">
        <f>BI55/BG78</f>
        <v>#DIV/0!</v>
      </c>
      <c r="BK55" s="41"/>
      <c r="BL55" s="20"/>
      <c r="BM55" s="20"/>
      <c r="BN55" s="20" t="e">
        <f>BM55/BK78</f>
        <v>#DIV/0!</v>
      </c>
      <c r="BO55" s="41"/>
      <c r="BP55" s="20"/>
      <c r="BQ55" s="20"/>
      <c r="BR55" s="20" t="e">
        <f>BQ55/BO78</f>
        <v>#DIV/0!</v>
      </c>
      <c r="BS55" s="41"/>
      <c r="BT55" s="20"/>
      <c r="BU55" s="20"/>
      <c r="BV55" s="111">
        <f>BU55/BS67</f>
        <v>0</v>
      </c>
    </row>
    <row r="56" spans="1:74" ht="13.5" customHeight="1">
      <c r="A56" s="32" t="s">
        <v>80</v>
      </c>
      <c r="B56" s="33"/>
      <c r="C56" s="54"/>
      <c r="D56" s="54"/>
      <c r="E56" s="36"/>
      <c r="F56" s="6"/>
      <c r="G56" s="7"/>
      <c r="H56" s="8"/>
      <c r="I56" s="8"/>
      <c r="J56" s="9"/>
      <c r="K56" s="10"/>
      <c r="L56" s="8"/>
      <c r="M56" s="8"/>
      <c r="N56" s="12"/>
      <c r="O56" s="7"/>
      <c r="P56" s="8"/>
      <c r="Q56" s="8"/>
      <c r="R56" s="12"/>
      <c r="S56" s="7"/>
      <c r="T56" s="8"/>
      <c r="U56" s="8"/>
      <c r="V56" s="12"/>
      <c r="W56" s="8"/>
      <c r="X56" s="8"/>
      <c r="Y56" s="8"/>
      <c r="Z56" s="8"/>
      <c r="AA56" s="8"/>
      <c r="AB56" s="8"/>
      <c r="AC56" s="57">
        <v>11954</v>
      </c>
      <c r="AD56" s="8"/>
      <c r="AE56" s="8"/>
      <c r="AF56" s="8"/>
      <c r="AG56" s="17">
        <f>I56+M56+Q56+U56+Y56+AC56</f>
        <v>11954</v>
      </c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38">
        <f>AG56+AK56+AO56</f>
        <v>11954</v>
      </c>
      <c r="AT56" s="8"/>
      <c r="AU56" s="20"/>
      <c r="AV56" s="20"/>
      <c r="AW56" s="8">
        <v>7871</v>
      </c>
      <c r="AX56" s="37" t="e">
        <f>AW56/AU78</f>
        <v>#DIV/0!</v>
      </c>
      <c r="AY56" s="20"/>
      <c r="AZ56" s="20"/>
      <c r="BA56" s="38">
        <f>AS56+AW56</f>
        <v>19825</v>
      </c>
      <c r="BB56" s="40" t="e">
        <f>BA56/AY78</f>
        <v>#DIV/0!</v>
      </c>
      <c r="BC56" s="41"/>
      <c r="BD56" s="20"/>
      <c r="BE56" s="20"/>
      <c r="BF56" s="20" t="e">
        <f>BE56/BC78</f>
        <v>#DIV/0!</v>
      </c>
      <c r="BG56" s="41"/>
      <c r="BH56" s="20"/>
      <c r="BI56" s="44">
        <f t="shared" si="1"/>
        <v>19825</v>
      </c>
      <c r="BJ56" s="42" t="e">
        <f>BI56/BG78</f>
        <v>#DIV/0!</v>
      </c>
      <c r="BK56" s="41"/>
      <c r="BL56" s="20"/>
      <c r="BM56" s="20"/>
      <c r="BN56" s="20" t="e">
        <f>BM56/BK78</f>
        <v>#DIV/0!</v>
      </c>
      <c r="BO56" s="41"/>
      <c r="BP56" s="20"/>
      <c r="BQ56" s="20">
        <v>18492</v>
      </c>
      <c r="BR56" s="20" t="e">
        <f>BQ56/BO78</f>
        <v>#DIV/0!</v>
      </c>
      <c r="BS56" s="41"/>
      <c r="BT56" s="20"/>
      <c r="BU56" s="44">
        <f>BI56+BM56+BQ56</f>
        <v>38317</v>
      </c>
      <c r="BV56" s="45">
        <f>BU56/BS67</f>
        <v>0.48412459957410886</v>
      </c>
    </row>
    <row r="57" spans="1:74" ht="10.5" customHeight="1">
      <c r="A57" s="2" t="s">
        <v>81</v>
      </c>
      <c r="B57" s="4" t="s">
        <v>27</v>
      </c>
      <c r="C57" s="4" t="s">
        <v>27</v>
      </c>
      <c r="D57" s="4" t="s">
        <v>27</v>
      </c>
      <c r="E57" s="52"/>
      <c r="F57" s="6">
        <f>E57/E67</f>
        <v>0</v>
      </c>
      <c r="G57" s="7"/>
      <c r="H57" s="8"/>
      <c r="I57" s="8"/>
      <c r="J57" s="9"/>
      <c r="K57" s="10"/>
      <c r="L57" s="8"/>
      <c r="M57" s="8"/>
      <c r="N57" s="12"/>
      <c r="O57" s="7"/>
      <c r="P57" s="8"/>
      <c r="Q57" s="8"/>
      <c r="R57" s="12"/>
      <c r="S57" s="7"/>
      <c r="T57" s="8"/>
      <c r="U57" s="8"/>
      <c r="V57" s="12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38">
        <f t="shared" si="0"/>
        <v>0</v>
      </c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20"/>
      <c r="AV57" s="20"/>
      <c r="AW57" s="20"/>
      <c r="AX57" s="37" t="e">
        <f>AW57/AU78</f>
        <v>#DIV/0!</v>
      </c>
      <c r="AY57" s="20"/>
      <c r="AZ57" s="20"/>
      <c r="BA57" s="20"/>
      <c r="BB57" s="45"/>
      <c r="BC57" s="41"/>
      <c r="BD57" s="20"/>
      <c r="BE57" s="20"/>
      <c r="BF57" s="20" t="e">
        <f>BE57/BC78</f>
        <v>#DIV/0!</v>
      </c>
      <c r="BG57" s="41"/>
      <c r="BH57" s="20"/>
      <c r="BI57" s="44">
        <f t="shared" si="1"/>
        <v>0</v>
      </c>
      <c r="BJ57" s="20" t="e">
        <f>BI57/BG78</f>
        <v>#DIV/0!</v>
      </c>
      <c r="BK57" s="41"/>
      <c r="BL57" s="20"/>
      <c r="BM57" s="20"/>
      <c r="BN57" s="20" t="e">
        <f>BM57/BK78</f>
        <v>#DIV/0!</v>
      </c>
      <c r="BO57" s="41"/>
      <c r="BP57" s="20"/>
      <c r="BQ57" s="20"/>
      <c r="BR57" s="20" t="e">
        <f>BQ57/BO78</f>
        <v>#DIV/0!</v>
      </c>
      <c r="BS57" s="41"/>
      <c r="BT57" s="20"/>
      <c r="BU57" s="20"/>
      <c r="BV57" s="45"/>
    </row>
    <row r="58" spans="1:74" ht="23.25" customHeight="1">
      <c r="A58" s="2" t="s">
        <v>82</v>
      </c>
      <c r="B58" s="4" t="s">
        <v>27</v>
      </c>
      <c r="C58" s="4" t="s">
        <v>27</v>
      </c>
      <c r="D58" s="4" t="s">
        <v>27</v>
      </c>
      <c r="E58" s="52"/>
      <c r="F58" s="6">
        <f>E58/E67</f>
        <v>0</v>
      </c>
      <c r="G58" s="7"/>
      <c r="H58" s="8"/>
      <c r="I58" s="8"/>
      <c r="J58" s="9"/>
      <c r="K58" s="10"/>
      <c r="L58" s="8"/>
      <c r="M58" s="8"/>
      <c r="N58" s="12"/>
      <c r="O58" s="7"/>
      <c r="P58" s="8"/>
      <c r="Q58" s="8"/>
      <c r="R58" s="12"/>
      <c r="S58" s="7"/>
      <c r="T58" s="8"/>
      <c r="U58" s="8"/>
      <c r="V58" s="12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38">
        <f t="shared" si="0"/>
        <v>0</v>
      </c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20"/>
      <c r="AV58" s="20"/>
      <c r="AW58" s="20"/>
      <c r="AX58" s="37" t="e">
        <f>AW58/AU78</f>
        <v>#DIV/0!</v>
      </c>
      <c r="AY58" s="20"/>
      <c r="AZ58" s="20"/>
      <c r="BA58" s="20"/>
      <c r="BB58" s="45"/>
      <c r="BC58" s="41"/>
      <c r="BD58" s="20"/>
      <c r="BE58" s="20"/>
      <c r="BF58" s="82"/>
      <c r="BG58" s="41"/>
      <c r="BH58" s="20"/>
      <c r="BI58" s="44">
        <f t="shared" si="1"/>
        <v>0</v>
      </c>
      <c r="BJ58" s="82"/>
      <c r="BK58" s="41"/>
      <c r="BL58" s="20"/>
      <c r="BM58" s="20"/>
      <c r="BN58" s="82"/>
      <c r="BO58" s="41"/>
      <c r="BP58" s="20"/>
      <c r="BQ58" s="20"/>
      <c r="BR58" s="82"/>
      <c r="BS58" s="41"/>
      <c r="BT58" s="20"/>
      <c r="BU58" s="20"/>
      <c r="BV58" s="45"/>
    </row>
    <row r="59" spans="1:74" ht="12" customHeight="1">
      <c r="A59" s="84" t="s">
        <v>83</v>
      </c>
      <c r="B59" s="4" t="s">
        <v>27</v>
      </c>
      <c r="C59" s="4" t="s">
        <v>27</v>
      </c>
      <c r="D59" s="4" t="s">
        <v>27</v>
      </c>
      <c r="E59" s="52" t="e">
        <f>E57+E53+E41+E35+E34+E33+E32+E30+#REF!-E58</f>
        <v>#REF!</v>
      </c>
      <c r="F59" s="6" t="e">
        <f>E59/E67</f>
        <v>#REF!</v>
      </c>
      <c r="G59" s="7"/>
      <c r="H59" s="8"/>
      <c r="I59" s="72">
        <f>I29+I30+I32+I33+I34+I35+I41+I53</f>
        <v>7237679.6299108</v>
      </c>
      <c r="J59" s="9"/>
      <c r="K59" s="10"/>
      <c r="L59" s="8"/>
      <c r="M59" s="72">
        <f>M11+M18+M21+M25+M30+M32+M33+M35++M41+M53</f>
        <v>4730709.188</v>
      </c>
      <c r="N59" s="12"/>
      <c r="O59" s="7"/>
      <c r="P59" s="72"/>
      <c r="Q59" s="72">
        <f>Q11+Q18+Q21+Q25+Q30+Q32+Q33+Q35++Q41+Q53+Q34</f>
        <v>5167445.94736</v>
      </c>
      <c r="R59" s="12"/>
      <c r="S59" s="7"/>
      <c r="T59" s="8"/>
      <c r="U59" s="72">
        <f>U11+U18+U21+U25+U30+U32+U33+U35++U41+U53+U34</f>
        <v>2373000.69</v>
      </c>
      <c r="V59" s="12"/>
      <c r="W59" s="8"/>
      <c r="X59" s="8"/>
      <c r="Y59" s="72">
        <f>Y11+Y18+Y21+Y25+Y30+Y32+Y33+Y35++Y41+Y53+Y34</f>
        <v>2270713.86</v>
      </c>
      <c r="Z59" s="8"/>
      <c r="AA59" s="8"/>
      <c r="AB59" s="8"/>
      <c r="AC59" s="72">
        <f>AC11+AC18+AC21+AC25+AC30+AC32+AC33+AC35++AC41+AC53+AC34</f>
        <v>2393683.25</v>
      </c>
      <c r="AD59" s="8"/>
      <c r="AE59" s="8"/>
      <c r="AF59" s="8"/>
      <c r="AG59" s="72">
        <f>AG11+AG18+AG21+AG25+AG30+AG32+AG33+AG35++AG41+AG53+AG34</f>
        <v>24173232.5652708</v>
      </c>
      <c r="AH59" s="8"/>
      <c r="AI59" s="8"/>
      <c r="AJ59" s="8"/>
      <c r="AK59" s="72">
        <f>AK57+AK53+AK41+AK35+AK34+AK33+AK32+AK30+AK29</f>
        <v>2984789.5300000003</v>
      </c>
      <c r="AL59" s="8"/>
      <c r="AM59" s="8"/>
      <c r="AN59" s="8"/>
      <c r="AO59" s="73">
        <f>AO57+AO53+AO41+AO35+AO34+AO33+AO32+AO30+AO29</f>
        <v>2583458.37</v>
      </c>
      <c r="AP59" s="61"/>
      <c r="AQ59" s="61"/>
      <c r="AR59" s="61"/>
      <c r="AS59" s="73">
        <f>AS57+AS53+AS41+AS35+AS34+AS33+AS32+AS30+AS29</f>
        <v>29741480.465270802</v>
      </c>
      <c r="AT59" s="61"/>
      <c r="AU59" s="61"/>
      <c r="AV59" s="61"/>
      <c r="AW59" s="73">
        <f>AW57+AW53+AW41+AW35+AW34+AW33+AW32+AW30+AW29</f>
        <v>1781800.85</v>
      </c>
      <c r="AX59" s="22" t="e">
        <f>AW59/AU78</f>
        <v>#DIV/0!</v>
      </c>
      <c r="AY59" s="20"/>
      <c r="AZ59" s="20"/>
      <c r="BA59" s="24">
        <f>AS59+AW59</f>
        <v>31523281.315270804</v>
      </c>
      <c r="BB59" s="25" t="e">
        <f>BA59/AY78</f>
        <v>#DIV/0!</v>
      </c>
      <c r="BC59" s="41"/>
      <c r="BD59" s="20"/>
      <c r="BE59" s="73">
        <f>BE57+BE53+BE41+BE35+BE34+BE33+BE32+BE30+BE29</f>
        <v>12623317.530000001</v>
      </c>
      <c r="BF59" s="85" t="e">
        <f>BE59/BC78</f>
        <v>#DIV/0!</v>
      </c>
      <c r="BG59" s="41"/>
      <c r="BH59" s="20"/>
      <c r="BI59" s="73">
        <f>BI57+BI53+BI41+BI35+BI34+BI33+BI32+BI30+BI29</f>
        <v>44146598.8452708</v>
      </c>
      <c r="BJ59" s="85" t="e">
        <f>BI59/BG78</f>
        <v>#DIV/0!</v>
      </c>
      <c r="BK59" s="41"/>
      <c r="BL59" s="20"/>
      <c r="BM59" s="73">
        <f>BM57+BM53+BM41+BM35+BM34+BM33+BM32+BM30+BM29</f>
        <v>11457070.33</v>
      </c>
      <c r="BN59" s="85" t="e">
        <f>BM59/BK78</f>
        <v>#DIV/0!</v>
      </c>
      <c r="BO59" s="41"/>
      <c r="BP59" s="20"/>
      <c r="BQ59" s="73">
        <f>BQ57+BQ53+BQ41+BQ35+BQ34+BQ33+BQ32+BQ30+BQ29</f>
        <v>4773979.54</v>
      </c>
      <c r="BR59" s="85" t="e">
        <f>BQ59/BO78</f>
        <v>#DIV/0!</v>
      </c>
      <c r="BS59" s="41"/>
      <c r="BT59" s="20"/>
      <c r="BU59" s="73">
        <f>BU57+BU53+BU41+BU35+BU34+BU33+BU32+BU30+BU29</f>
        <v>60377648.62527079</v>
      </c>
      <c r="BV59" s="45">
        <f>BU59/BS67</f>
        <v>762.8547371645866</v>
      </c>
    </row>
    <row r="60" spans="1:74" ht="14.25" customHeight="1">
      <c r="A60" s="2" t="s">
        <v>84</v>
      </c>
      <c r="B60" s="4" t="s">
        <v>27</v>
      </c>
      <c r="C60" s="4" t="s">
        <v>27</v>
      </c>
      <c r="D60" s="4" t="s">
        <v>27</v>
      </c>
      <c r="E60" s="52">
        <f>SUM(E61:E62)</f>
        <v>1524406.2</v>
      </c>
      <c r="F60" s="6">
        <f>E60/E67</f>
        <v>9.603345155823783</v>
      </c>
      <c r="G60" s="7"/>
      <c r="H60" s="8"/>
      <c r="I60" s="8"/>
      <c r="J60" s="9"/>
      <c r="K60" s="10"/>
      <c r="L60" s="8"/>
      <c r="M60" s="8"/>
      <c r="N60" s="12"/>
      <c r="O60" s="7"/>
      <c r="P60" s="8"/>
      <c r="Q60" s="8"/>
      <c r="R60" s="12"/>
      <c r="S60" s="7"/>
      <c r="T60" s="8"/>
      <c r="U60" s="8"/>
      <c r="V60" s="12"/>
      <c r="W60" s="8"/>
      <c r="X60" s="8"/>
      <c r="Y60" s="72">
        <f>Y12+Y19+Y22+Y26+Y31+Y33+Y34+Y36++Y42+Y54+Y35</f>
        <v>1889073.4</v>
      </c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20"/>
      <c r="AV60" s="20"/>
      <c r="AW60" s="20"/>
      <c r="AX60" s="42"/>
      <c r="AY60" s="20"/>
      <c r="AZ60" s="20"/>
      <c r="BA60" s="20"/>
      <c r="BB60" s="83"/>
      <c r="BC60" s="41"/>
      <c r="BD60" s="20"/>
      <c r="BE60" s="20"/>
      <c r="BF60" s="86"/>
      <c r="BG60" s="41"/>
      <c r="BH60" s="20"/>
      <c r="BI60" s="20"/>
      <c r="BJ60" s="86"/>
      <c r="BK60" s="41"/>
      <c r="BL60" s="20"/>
      <c r="BM60" s="20"/>
      <c r="BN60" s="86"/>
      <c r="BO60" s="41"/>
      <c r="BP60" s="20"/>
      <c r="BQ60" s="20"/>
      <c r="BR60" s="86"/>
      <c r="BS60" s="41"/>
      <c r="BT60" s="20"/>
      <c r="BU60" s="44">
        <f>BU61+BU62</f>
        <v>2986000</v>
      </c>
      <c r="BV60" s="45"/>
    </row>
    <row r="61" spans="1:74" ht="12.75" customHeight="1" outlineLevel="1">
      <c r="A61" s="47" t="s">
        <v>85</v>
      </c>
      <c r="B61" s="54" t="s">
        <v>27</v>
      </c>
      <c r="C61" s="54" t="s">
        <v>27</v>
      </c>
      <c r="D61" s="54" t="s">
        <v>27</v>
      </c>
      <c r="E61" s="56"/>
      <c r="F61" s="6">
        <f>E61/E67</f>
        <v>0</v>
      </c>
      <c r="G61" s="7"/>
      <c r="H61" s="8"/>
      <c r="I61" s="8"/>
      <c r="J61" s="9"/>
      <c r="K61" s="10"/>
      <c r="L61" s="8"/>
      <c r="M61" s="8"/>
      <c r="N61" s="12"/>
      <c r="O61" s="7"/>
      <c r="P61" s="8"/>
      <c r="Q61" s="8"/>
      <c r="R61" s="12"/>
      <c r="S61" s="7"/>
      <c r="T61" s="8"/>
      <c r="U61" s="8"/>
      <c r="V61" s="12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 t="e">
        <f>AK61/AI170</f>
        <v>#DIV/0!</v>
      </c>
      <c r="AM61" s="8"/>
      <c r="AN61" s="8"/>
      <c r="AO61" s="8"/>
      <c r="AP61" s="8" t="e">
        <f>AO61/AM170</f>
        <v>#DIV/0!</v>
      </c>
      <c r="AQ61" s="8"/>
      <c r="AR61" s="8"/>
      <c r="AS61" s="8"/>
      <c r="AT61" s="8" t="e">
        <f>AS61/AQ170</f>
        <v>#DIV/0!</v>
      </c>
      <c r="AU61" s="20"/>
      <c r="AV61" s="20"/>
      <c r="AW61" s="20"/>
      <c r="AX61" s="42"/>
      <c r="AY61" s="20"/>
      <c r="AZ61" s="20"/>
      <c r="BA61" s="20"/>
      <c r="BB61" s="83"/>
      <c r="BC61" s="41"/>
      <c r="BD61" s="20"/>
      <c r="BE61" s="20"/>
      <c r="BF61" s="86"/>
      <c r="BG61" s="41"/>
      <c r="BH61" s="20"/>
      <c r="BI61" s="20"/>
      <c r="BJ61" s="86"/>
      <c r="BK61" s="41"/>
      <c r="BL61" s="20"/>
      <c r="BM61" s="20"/>
      <c r="BN61" s="86"/>
      <c r="BO61" s="41"/>
      <c r="BP61" s="20"/>
      <c r="BQ61" s="20"/>
      <c r="BR61" s="86"/>
      <c r="BS61" s="41"/>
      <c r="BT61" s="20"/>
      <c r="BU61" s="44">
        <v>1080000</v>
      </c>
      <c r="BV61" s="45"/>
    </row>
    <row r="62" spans="1:74" ht="12" customHeight="1" outlineLevel="1">
      <c r="A62" s="47" t="s">
        <v>86</v>
      </c>
      <c r="B62" s="54" t="s">
        <v>27</v>
      </c>
      <c r="C62" s="54" t="s">
        <v>27</v>
      </c>
      <c r="D62" s="54" t="s">
        <v>27</v>
      </c>
      <c r="E62" s="56">
        <f>SUM(E63:E64)</f>
        <v>1524406.2</v>
      </c>
      <c r="F62" s="6">
        <f>E62/E67</f>
        <v>9.603345155823783</v>
      </c>
      <c r="G62" s="7"/>
      <c r="H62" s="8"/>
      <c r="I62" s="8"/>
      <c r="J62" s="9"/>
      <c r="K62" s="10"/>
      <c r="L62" s="8"/>
      <c r="M62" s="8"/>
      <c r="N62" s="12"/>
      <c r="O62" s="7"/>
      <c r="P62" s="8"/>
      <c r="Q62" s="8"/>
      <c r="R62" s="12"/>
      <c r="S62" s="7"/>
      <c r="T62" s="8"/>
      <c r="U62" s="8"/>
      <c r="V62" s="12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 t="e">
        <f>AK62/AI171</f>
        <v>#DIV/0!</v>
      </c>
      <c r="AM62" s="8"/>
      <c r="AN62" s="8"/>
      <c r="AO62" s="8"/>
      <c r="AP62" s="8" t="e">
        <f>AO62/AM171</f>
        <v>#DIV/0!</v>
      </c>
      <c r="AQ62" s="8"/>
      <c r="AR62" s="8"/>
      <c r="AS62" s="8"/>
      <c r="AT62" s="8" t="e">
        <f>AS62/AQ171</f>
        <v>#DIV/0!</v>
      </c>
      <c r="AU62" s="20"/>
      <c r="AV62" s="20"/>
      <c r="AW62" s="20"/>
      <c r="AX62" s="42"/>
      <c r="AY62" s="20"/>
      <c r="AZ62" s="20"/>
      <c r="BA62" s="20"/>
      <c r="BB62" s="83"/>
      <c r="BC62" s="41"/>
      <c r="BD62" s="20"/>
      <c r="BE62" s="20"/>
      <c r="BF62" s="86"/>
      <c r="BG62" s="41"/>
      <c r="BH62" s="20"/>
      <c r="BI62" s="20"/>
      <c r="BJ62" s="86"/>
      <c r="BK62" s="41"/>
      <c r="BL62" s="20"/>
      <c r="BM62" s="20"/>
      <c r="BN62" s="86"/>
      <c r="BO62" s="41"/>
      <c r="BP62" s="20"/>
      <c r="BQ62" s="20"/>
      <c r="BR62" s="86"/>
      <c r="BS62" s="41"/>
      <c r="BT62" s="20"/>
      <c r="BU62" s="44">
        <f>BU63+BU64+BU65</f>
        <v>1906000</v>
      </c>
      <c r="BV62" s="45"/>
    </row>
    <row r="63" spans="1:74" ht="11.25" customHeight="1" outlineLevel="1">
      <c r="A63" s="47" t="s">
        <v>87</v>
      </c>
      <c r="B63" s="54" t="s">
        <v>27</v>
      </c>
      <c r="C63" s="54" t="s">
        <v>27</v>
      </c>
      <c r="D63" s="54" t="s">
        <v>27</v>
      </c>
      <c r="E63" s="56"/>
      <c r="F63" s="6">
        <f>E63/E67</f>
        <v>0</v>
      </c>
      <c r="G63" s="7"/>
      <c r="H63" s="8"/>
      <c r="I63" s="8"/>
      <c r="J63" s="9"/>
      <c r="K63" s="10"/>
      <c r="L63" s="8"/>
      <c r="M63" s="8"/>
      <c r="N63" s="12"/>
      <c r="O63" s="7"/>
      <c r="P63" s="8"/>
      <c r="Q63" s="8"/>
      <c r="R63" s="12"/>
      <c r="S63" s="7"/>
      <c r="T63" s="8"/>
      <c r="U63" s="8"/>
      <c r="V63" s="12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 t="e">
        <f>AK63/AI172</f>
        <v>#DIV/0!</v>
      </c>
      <c r="AM63" s="8"/>
      <c r="AN63" s="8"/>
      <c r="AO63" s="8"/>
      <c r="AP63" s="8" t="e">
        <f>AO63/AM172</f>
        <v>#DIV/0!</v>
      </c>
      <c r="AQ63" s="8"/>
      <c r="AR63" s="8"/>
      <c r="AS63" s="8"/>
      <c r="AT63" s="8" t="e">
        <f>AS63/AQ172</f>
        <v>#DIV/0!</v>
      </c>
      <c r="AU63" s="20"/>
      <c r="AV63" s="20"/>
      <c r="AW63" s="20"/>
      <c r="AX63" s="42"/>
      <c r="AY63" s="20"/>
      <c r="AZ63" s="20"/>
      <c r="BA63" s="20"/>
      <c r="BB63" s="83"/>
      <c r="BC63" s="41"/>
      <c r="BD63" s="20"/>
      <c r="BE63" s="20"/>
      <c r="BF63" s="86"/>
      <c r="BG63" s="41"/>
      <c r="BH63" s="20"/>
      <c r="BI63" s="20"/>
      <c r="BJ63" s="86"/>
      <c r="BK63" s="41"/>
      <c r="BL63" s="20"/>
      <c r="BM63" s="20"/>
      <c r="BN63" s="86"/>
      <c r="BO63" s="41"/>
      <c r="BP63" s="20"/>
      <c r="BQ63" s="20"/>
      <c r="BR63" s="86"/>
      <c r="BS63" s="41"/>
      <c r="BT63" s="20"/>
      <c r="BU63" s="44"/>
      <c r="BV63" s="45"/>
    </row>
    <row r="64" spans="1:74" ht="11.25" customHeight="1" outlineLevel="1">
      <c r="A64" s="47" t="s">
        <v>88</v>
      </c>
      <c r="B64" s="54" t="s">
        <v>27</v>
      </c>
      <c r="C64" s="54" t="s">
        <v>27</v>
      </c>
      <c r="D64" s="54" t="s">
        <v>27</v>
      </c>
      <c r="E64" s="56">
        <v>1524406.2</v>
      </c>
      <c r="F64" s="6">
        <f>E64/E67</f>
        <v>9.603345155823783</v>
      </c>
      <c r="G64" s="7"/>
      <c r="H64" s="8"/>
      <c r="I64" s="8"/>
      <c r="J64" s="9"/>
      <c r="K64" s="10"/>
      <c r="L64" s="8"/>
      <c r="M64" s="8"/>
      <c r="N64" s="12"/>
      <c r="O64" s="7"/>
      <c r="P64" s="8"/>
      <c r="Q64" s="8"/>
      <c r="R64" s="12"/>
      <c r="S64" s="7"/>
      <c r="T64" s="8"/>
      <c r="U64" s="8"/>
      <c r="V64" s="12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 t="e">
        <f>AK64/AI173</f>
        <v>#DIV/0!</v>
      </c>
      <c r="AM64" s="8"/>
      <c r="AN64" s="8"/>
      <c r="AO64" s="8"/>
      <c r="AP64" s="8" t="e">
        <f>AO64/AM173</f>
        <v>#DIV/0!</v>
      </c>
      <c r="AQ64" s="8"/>
      <c r="AR64" s="8"/>
      <c r="AS64" s="8"/>
      <c r="AT64" s="8" t="e">
        <f>AS64/AQ173</f>
        <v>#DIV/0!</v>
      </c>
      <c r="AU64" s="20"/>
      <c r="AV64" s="20"/>
      <c r="AW64" s="20"/>
      <c r="AX64" s="42"/>
      <c r="AY64" s="20"/>
      <c r="AZ64" s="20"/>
      <c r="BA64" s="20"/>
      <c r="BB64" s="83"/>
      <c r="BC64" s="41"/>
      <c r="BD64" s="20"/>
      <c r="BE64" s="20"/>
      <c r="BF64" s="86"/>
      <c r="BG64" s="41"/>
      <c r="BH64" s="20"/>
      <c r="BI64" s="20"/>
      <c r="BJ64" s="86"/>
      <c r="BK64" s="41"/>
      <c r="BL64" s="20"/>
      <c r="BM64" s="20"/>
      <c r="BN64" s="86"/>
      <c r="BO64" s="41"/>
      <c r="BP64" s="20"/>
      <c r="BQ64" s="20"/>
      <c r="BR64" s="86"/>
      <c r="BS64" s="41"/>
      <c r="BT64" s="20"/>
      <c r="BU64" s="44">
        <v>1406000</v>
      </c>
      <c r="BV64" s="45"/>
    </row>
    <row r="65" spans="1:74" ht="11.25" customHeight="1" outlineLevel="1">
      <c r="A65" s="47" t="s">
        <v>89</v>
      </c>
      <c r="B65" s="54"/>
      <c r="C65" s="54"/>
      <c r="D65" s="54"/>
      <c r="E65" s="56"/>
      <c r="F65" s="6"/>
      <c r="G65" s="7"/>
      <c r="H65" s="8"/>
      <c r="I65" s="8"/>
      <c r="J65" s="9"/>
      <c r="K65" s="10"/>
      <c r="L65" s="8"/>
      <c r="M65" s="8"/>
      <c r="N65" s="12"/>
      <c r="O65" s="7"/>
      <c r="P65" s="8"/>
      <c r="Q65" s="8"/>
      <c r="R65" s="12"/>
      <c r="S65" s="7"/>
      <c r="T65" s="8"/>
      <c r="U65" s="8"/>
      <c r="V65" s="12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20"/>
      <c r="AV65" s="20"/>
      <c r="AW65" s="20"/>
      <c r="AX65" s="42"/>
      <c r="AY65" s="20"/>
      <c r="AZ65" s="20"/>
      <c r="BA65" s="20"/>
      <c r="BB65" s="83"/>
      <c r="BC65" s="41"/>
      <c r="BD65" s="20"/>
      <c r="BE65" s="20"/>
      <c r="BF65" s="86"/>
      <c r="BG65" s="41"/>
      <c r="BH65" s="20"/>
      <c r="BI65" s="20"/>
      <c r="BJ65" s="86"/>
      <c r="BK65" s="41"/>
      <c r="BL65" s="20"/>
      <c r="BM65" s="20"/>
      <c r="BN65" s="86"/>
      <c r="BO65" s="41"/>
      <c r="BP65" s="20"/>
      <c r="BQ65" s="20"/>
      <c r="BR65" s="86"/>
      <c r="BS65" s="41"/>
      <c r="BT65" s="20"/>
      <c r="BU65" s="44">
        <v>500000</v>
      </c>
      <c r="BV65" s="45"/>
    </row>
    <row r="66" spans="1:74" ht="13.5" customHeight="1">
      <c r="A66" s="87" t="s">
        <v>90</v>
      </c>
      <c r="B66" s="88" t="s">
        <v>27</v>
      </c>
      <c r="C66" s="88" t="s">
        <v>27</v>
      </c>
      <c r="D66" s="88" t="s">
        <v>27</v>
      </c>
      <c r="E66" s="89" t="e">
        <f>E59+E60</f>
        <v>#REF!</v>
      </c>
      <c r="F66" s="6" t="e">
        <f>E66/E67</f>
        <v>#REF!</v>
      </c>
      <c r="G66" s="7"/>
      <c r="H66" s="8"/>
      <c r="I66" s="89">
        <f>I59+I60</f>
        <v>7237679.6299108</v>
      </c>
      <c r="J66" s="90" t="e">
        <f>I66/G78</f>
        <v>#DIV/0!</v>
      </c>
      <c r="K66" s="10"/>
      <c r="L66" s="8"/>
      <c r="M66" s="89">
        <f>M59+M60</f>
        <v>4730709.188</v>
      </c>
      <c r="N66" s="40" t="e">
        <f>M66/K78</f>
        <v>#DIV/0!</v>
      </c>
      <c r="O66" s="7"/>
      <c r="P66" s="8"/>
      <c r="Q66" s="89">
        <f>Q59+Q60</f>
        <v>5167445.94736</v>
      </c>
      <c r="R66" s="40" t="e">
        <f>Q66/O78</f>
        <v>#DIV/0!</v>
      </c>
      <c r="S66" s="91"/>
      <c r="T66" s="8"/>
      <c r="U66" s="39">
        <f>U59</f>
        <v>2373000.69</v>
      </c>
      <c r="V66" s="40" t="e">
        <f>U66/S78</f>
        <v>#DIV/0!</v>
      </c>
      <c r="W66" s="8"/>
      <c r="X66" s="8"/>
      <c r="Y66" s="39">
        <f>Y59</f>
        <v>2270713.86</v>
      </c>
      <c r="Z66" s="8" t="e">
        <f>Y66/W78</f>
        <v>#DIV/0!</v>
      </c>
      <c r="AA66" s="8"/>
      <c r="AB66" s="8"/>
      <c r="AC66" s="39">
        <f>AC59</f>
        <v>2393683.25</v>
      </c>
      <c r="AD66" s="8" t="e">
        <f>AC66/AA78</f>
        <v>#DIV/0!</v>
      </c>
      <c r="AE66" s="8"/>
      <c r="AF66" s="8"/>
      <c r="AG66" s="38">
        <f>AG59</f>
        <v>24173232.5652708</v>
      </c>
      <c r="AH66" s="37" t="e">
        <f>AG66/AE78</f>
        <v>#DIV/0!</v>
      </c>
      <c r="AI66" s="8"/>
      <c r="AJ66" s="8"/>
      <c r="AK66" s="92">
        <f>AK59</f>
        <v>2984789.5300000003</v>
      </c>
      <c r="AL66" s="18" t="e">
        <f>AK66/AI78</f>
        <v>#DIV/0!</v>
      </c>
      <c r="AM66" s="8"/>
      <c r="AN66" s="8"/>
      <c r="AO66" s="92">
        <f>AO59</f>
        <v>2583458.37</v>
      </c>
      <c r="AP66" s="18" t="e">
        <f>AO66/AM78</f>
        <v>#DIV/0!</v>
      </c>
      <c r="AQ66" s="8"/>
      <c r="AR66" s="8"/>
      <c r="AS66" s="92">
        <f>AS59</f>
        <v>29741480.465270802</v>
      </c>
      <c r="AT66" s="18" t="e">
        <f>AS66/AQ78</f>
        <v>#DIV/0!</v>
      </c>
      <c r="AU66" s="20"/>
      <c r="AV66" s="20"/>
      <c r="AW66" s="24">
        <f>AW59</f>
        <v>1781800.85</v>
      </c>
      <c r="AX66" s="22" t="e">
        <f>AW59/AU78</f>
        <v>#DIV/0!</v>
      </c>
      <c r="AY66" s="20"/>
      <c r="AZ66" s="20"/>
      <c r="BA66" s="24">
        <f>BA59</f>
        <v>31523281.315270804</v>
      </c>
      <c r="BB66" s="25" t="e">
        <f>BA66/AY78</f>
        <v>#DIV/0!</v>
      </c>
      <c r="BC66" s="41"/>
      <c r="BD66" s="20"/>
      <c r="BE66" s="93">
        <f>BE59</f>
        <v>12623317.530000001</v>
      </c>
      <c r="BF66" s="85" t="e">
        <f>BF59</f>
        <v>#DIV/0!</v>
      </c>
      <c r="BG66" s="41"/>
      <c r="BH66" s="20"/>
      <c r="BI66" s="93">
        <f>BI59</f>
        <v>44146598.8452708</v>
      </c>
      <c r="BJ66" s="85" t="e">
        <f>BJ59</f>
        <v>#DIV/0!</v>
      </c>
      <c r="BK66" s="41"/>
      <c r="BL66" s="20"/>
      <c r="BM66" s="93">
        <f>BM59</f>
        <v>11457070.33</v>
      </c>
      <c r="BN66" s="85" t="e">
        <f>BN59</f>
        <v>#DIV/0!</v>
      </c>
      <c r="BO66" s="41"/>
      <c r="BP66" s="20"/>
      <c r="BQ66" s="93">
        <f>BQ59</f>
        <v>4773979.54</v>
      </c>
      <c r="BR66" s="85" t="e">
        <f>BR59</f>
        <v>#DIV/0!</v>
      </c>
      <c r="BS66" s="41"/>
      <c r="BT66" s="20"/>
      <c r="BU66" s="93">
        <f>BU59+BU60</f>
        <v>63363648.62527079</v>
      </c>
      <c r="BV66" s="49">
        <f>BU66/BS67</f>
        <v>800.5820136822756</v>
      </c>
    </row>
    <row r="67" spans="1:74" ht="11.25" customHeight="1">
      <c r="A67" s="2" t="s">
        <v>91</v>
      </c>
      <c r="B67" s="33" t="s">
        <v>92</v>
      </c>
      <c r="C67" s="54" t="s">
        <v>27</v>
      </c>
      <c r="D67" s="94"/>
      <c r="E67" s="95">
        <f>E68+E69++E70+E71+E72</f>
        <v>158737</v>
      </c>
      <c r="F67" s="12"/>
      <c r="G67" s="95">
        <f>G78</f>
        <v>0</v>
      </c>
      <c r="I67" s="8"/>
      <c r="J67" s="9"/>
      <c r="K67" s="96">
        <f>K78</f>
        <v>0</v>
      </c>
      <c r="L67" s="8"/>
      <c r="M67" s="8"/>
      <c r="N67" s="12"/>
      <c r="O67" s="97">
        <v>6931.465</v>
      </c>
      <c r="P67" s="8"/>
      <c r="Q67" s="8"/>
      <c r="R67" s="12"/>
      <c r="S67" s="97">
        <v>2832.762</v>
      </c>
      <c r="T67" s="8"/>
      <c r="U67" s="8"/>
      <c r="V67" s="12"/>
      <c r="W67" s="58">
        <f>W78</f>
        <v>0</v>
      </c>
      <c r="X67" s="8"/>
      <c r="Y67" s="8"/>
      <c r="Z67" s="8"/>
      <c r="AA67" s="58">
        <f>AA78</f>
        <v>0</v>
      </c>
      <c r="AB67" s="8"/>
      <c r="AC67" s="8"/>
      <c r="AD67" s="8"/>
      <c r="AE67" s="58">
        <f>AE78</f>
        <v>0</v>
      </c>
      <c r="AF67" s="8"/>
      <c r="AG67" s="8"/>
      <c r="AH67" s="8"/>
      <c r="AI67" s="58">
        <f>AI78</f>
        <v>0</v>
      </c>
      <c r="AJ67" s="8"/>
      <c r="AK67" s="8"/>
      <c r="AL67" s="8"/>
      <c r="AM67" s="58">
        <f>AM78</f>
        <v>0</v>
      </c>
      <c r="AN67" s="8"/>
      <c r="AO67" s="8"/>
      <c r="AP67" s="8"/>
      <c r="AQ67" s="58">
        <f>AQ78</f>
        <v>0</v>
      </c>
      <c r="AR67" s="8"/>
      <c r="AS67" s="8"/>
      <c r="AT67" s="8"/>
      <c r="AU67" s="20"/>
      <c r="AV67" s="20"/>
      <c r="AW67" s="20"/>
      <c r="AX67" s="20"/>
      <c r="AY67" s="20"/>
      <c r="AZ67" s="20"/>
      <c r="BA67" s="20"/>
      <c r="BB67" s="83"/>
      <c r="BC67" s="41"/>
      <c r="BD67" s="20"/>
      <c r="BE67" s="20"/>
      <c r="BF67" s="82"/>
      <c r="BG67" s="41"/>
      <c r="BH67" s="20"/>
      <c r="BI67" s="20"/>
      <c r="BJ67" s="82"/>
      <c r="BK67" s="41"/>
      <c r="BL67" s="20"/>
      <c r="BM67" s="20"/>
      <c r="BN67" s="82"/>
      <c r="BO67" s="41"/>
      <c r="BP67" s="20"/>
      <c r="BQ67" s="20"/>
      <c r="BR67" s="82"/>
      <c r="BS67" s="41">
        <f>BS68+BS69+BS70+BS71+BS72</f>
        <v>79146.98</v>
      </c>
      <c r="BT67" s="20"/>
      <c r="BU67" s="20"/>
      <c r="BV67" s="83"/>
    </row>
    <row r="68" spans="1:74" ht="12.75" customHeight="1" outlineLevel="3">
      <c r="A68" s="2" t="s">
        <v>93</v>
      </c>
      <c r="B68" s="33" t="s">
        <v>92</v>
      </c>
      <c r="C68" s="54" t="s">
        <v>27</v>
      </c>
      <c r="D68" s="98" t="e">
        <f>(E68/#REF!)</f>
        <v>#REF!</v>
      </c>
      <c r="E68" s="99">
        <v>78</v>
      </c>
      <c r="F68" s="12"/>
      <c r="G68" s="7"/>
      <c r="H68" s="8"/>
      <c r="I68" s="8"/>
      <c r="J68" s="9"/>
      <c r="K68" s="10"/>
      <c r="L68" s="8"/>
      <c r="M68" s="8"/>
      <c r="N68" s="12"/>
      <c r="O68" s="7"/>
      <c r="P68" s="8"/>
      <c r="Q68" s="8"/>
      <c r="R68" s="12"/>
      <c r="S68" s="7"/>
      <c r="T68" s="8"/>
      <c r="U68" s="8"/>
      <c r="V68" s="12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20"/>
      <c r="AV68" s="20"/>
      <c r="AW68" s="20"/>
      <c r="AX68" s="20"/>
      <c r="AY68" s="20"/>
      <c r="AZ68" s="20"/>
      <c r="BA68" s="20"/>
      <c r="BB68" s="83"/>
      <c r="BC68" s="41"/>
      <c r="BD68" s="20"/>
      <c r="BE68" s="20"/>
      <c r="BF68" s="82"/>
      <c r="BG68" s="41"/>
      <c r="BH68" s="20"/>
      <c r="BI68" s="20"/>
      <c r="BJ68" s="82"/>
      <c r="BK68" s="41"/>
      <c r="BL68" s="20"/>
      <c r="BM68" s="20"/>
      <c r="BN68" s="82"/>
      <c r="BO68" s="41"/>
      <c r="BP68" s="20"/>
      <c r="BQ68" s="20"/>
      <c r="BR68" s="82"/>
      <c r="BS68" s="41">
        <v>31.2</v>
      </c>
      <c r="BT68" s="20"/>
      <c r="BU68" s="20"/>
      <c r="BV68" s="83"/>
    </row>
    <row r="69" spans="1:74" ht="14.25" customHeight="1" outlineLevel="3">
      <c r="A69" s="2" t="s">
        <v>94</v>
      </c>
      <c r="B69" s="33" t="s">
        <v>92</v>
      </c>
      <c r="C69" s="54" t="s">
        <v>27</v>
      </c>
      <c r="D69" s="98" t="e">
        <f>(E69/#REF!)</f>
        <v>#REF!</v>
      </c>
      <c r="E69" s="99"/>
      <c r="F69" s="12"/>
      <c r="G69" s="7"/>
      <c r="H69" s="8"/>
      <c r="I69" s="8"/>
      <c r="J69" s="9"/>
      <c r="K69" s="10"/>
      <c r="L69" s="8"/>
      <c r="M69" s="8"/>
      <c r="N69" s="12"/>
      <c r="O69" s="7"/>
      <c r="P69" s="8"/>
      <c r="Q69" s="8"/>
      <c r="R69" s="12"/>
      <c r="S69" s="7"/>
      <c r="T69" s="8"/>
      <c r="U69" s="8"/>
      <c r="V69" s="12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20"/>
      <c r="AV69" s="20"/>
      <c r="AW69" s="20"/>
      <c r="AX69" s="20"/>
      <c r="AY69" s="20"/>
      <c r="AZ69" s="20"/>
      <c r="BA69" s="20"/>
      <c r="BB69" s="83"/>
      <c r="BC69" s="41"/>
      <c r="BD69" s="20"/>
      <c r="BE69" s="20"/>
      <c r="BF69" s="82"/>
      <c r="BG69" s="41"/>
      <c r="BH69" s="20"/>
      <c r="BI69" s="20"/>
      <c r="BJ69" s="82"/>
      <c r="BK69" s="41"/>
      <c r="BL69" s="20"/>
      <c r="BM69" s="20"/>
      <c r="BN69" s="82"/>
      <c r="BO69" s="41"/>
      <c r="BP69" s="20"/>
      <c r="BQ69" s="20"/>
      <c r="BR69" s="82"/>
      <c r="BS69" s="41"/>
      <c r="BT69" s="20"/>
      <c r="BU69" s="20"/>
      <c r="BV69" s="83"/>
    </row>
    <row r="70" spans="1:74" ht="11.25" customHeight="1" outlineLevel="3">
      <c r="A70" s="2" t="s">
        <v>95</v>
      </c>
      <c r="B70" s="33" t="s">
        <v>92</v>
      </c>
      <c r="C70" s="54" t="s">
        <v>27</v>
      </c>
      <c r="D70" s="98" t="e">
        <f>(E70/#REF!)</f>
        <v>#REF!</v>
      </c>
      <c r="E70" s="99">
        <v>918</v>
      </c>
      <c r="F70" s="12"/>
      <c r="G70" s="7"/>
      <c r="H70" s="8"/>
      <c r="I70" s="8"/>
      <c r="J70" s="9"/>
      <c r="K70" s="10"/>
      <c r="L70" s="8"/>
      <c r="M70" s="8"/>
      <c r="N70" s="12"/>
      <c r="O70" s="7"/>
      <c r="P70" s="8"/>
      <c r="Q70" s="8"/>
      <c r="R70" s="12"/>
      <c r="S70" s="7"/>
      <c r="T70" s="8"/>
      <c r="U70" s="8"/>
      <c r="V70" s="12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20"/>
      <c r="AV70" s="20"/>
      <c r="AW70" s="20"/>
      <c r="AX70" s="20"/>
      <c r="AY70" s="20"/>
      <c r="AZ70" s="20"/>
      <c r="BA70" s="20"/>
      <c r="BB70" s="83"/>
      <c r="BC70" s="41"/>
      <c r="BD70" s="20"/>
      <c r="BE70" s="20"/>
      <c r="BF70" s="82"/>
      <c r="BG70" s="41"/>
      <c r="BH70" s="20"/>
      <c r="BI70" s="20"/>
      <c r="BJ70" s="82"/>
      <c r="BK70" s="41"/>
      <c r="BL70" s="20"/>
      <c r="BM70" s="20"/>
      <c r="BN70" s="82"/>
      <c r="BO70" s="41"/>
      <c r="BP70" s="20"/>
      <c r="BQ70" s="20"/>
      <c r="BR70" s="82"/>
      <c r="BS70" s="41">
        <v>294.7</v>
      </c>
      <c r="BT70" s="20"/>
      <c r="BU70" s="20"/>
      <c r="BV70" s="83"/>
    </row>
    <row r="71" spans="1:74" ht="12.75" customHeight="1" outlineLevel="3">
      <c r="A71" s="2" t="s">
        <v>96</v>
      </c>
      <c r="B71" s="33" t="s">
        <v>92</v>
      </c>
      <c r="C71" s="54" t="s">
        <v>27</v>
      </c>
      <c r="D71" s="98" t="e">
        <f>(E71/#REF!)</f>
        <v>#REF!</v>
      </c>
      <c r="E71" s="99"/>
      <c r="F71" s="12"/>
      <c r="G71" s="7"/>
      <c r="H71" s="8"/>
      <c r="I71" s="8"/>
      <c r="J71" s="9"/>
      <c r="K71" s="10"/>
      <c r="L71" s="8"/>
      <c r="M71" s="8"/>
      <c r="N71" s="12"/>
      <c r="O71" s="7"/>
      <c r="P71" s="8"/>
      <c r="Q71" s="8"/>
      <c r="R71" s="12"/>
      <c r="S71" s="7"/>
      <c r="T71" s="8"/>
      <c r="U71" s="8"/>
      <c r="V71" s="12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20"/>
      <c r="AV71" s="20"/>
      <c r="AW71" s="20"/>
      <c r="AX71" s="20"/>
      <c r="AY71" s="20"/>
      <c r="AZ71" s="20"/>
      <c r="BA71" s="20"/>
      <c r="BB71" s="83"/>
      <c r="BC71" s="41"/>
      <c r="BD71" s="20"/>
      <c r="BE71" s="20"/>
      <c r="BF71" s="82"/>
      <c r="BG71" s="41"/>
      <c r="BH71" s="20"/>
      <c r="BI71" s="20"/>
      <c r="BJ71" s="82"/>
      <c r="BK71" s="41"/>
      <c r="BL71" s="20"/>
      <c r="BM71" s="20"/>
      <c r="BN71" s="82"/>
      <c r="BO71" s="41"/>
      <c r="BP71" s="20"/>
      <c r="BQ71" s="20"/>
      <c r="BR71" s="82"/>
      <c r="BS71" s="41"/>
      <c r="BT71" s="20"/>
      <c r="BU71" s="20"/>
      <c r="BV71" s="83"/>
    </row>
    <row r="72" spans="1:74" ht="12.75" customHeight="1" outlineLevel="2" thickBot="1">
      <c r="A72" s="100" t="s">
        <v>97</v>
      </c>
      <c r="B72" s="112" t="s">
        <v>92</v>
      </c>
      <c r="C72" s="113" t="s">
        <v>27</v>
      </c>
      <c r="D72" s="114" t="e">
        <f>(E72/#REF!)</f>
        <v>#REF!</v>
      </c>
      <c r="E72" s="115">
        <v>157741</v>
      </c>
      <c r="F72" s="102"/>
      <c r="G72" s="103">
        <v>7843.19</v>
      </c>
      <c r="H72" s="101"/>
      <c r="I72" s="101"/>
      <c r="J72" s="104"/>
      <c r="K72" s="116"/>
      <c r="L72" s="101"/>
      <c r="M72" s="101"/>
      <c r="N72" s="102"/>
      <c r="O72" s="103"/>
      <c r="P72" s="101"/>
      <c r="Q72" s="101"/>
      <c r="R72" s="102"/>
      <c r="S72" s="103"/>
      <c r="T72" s="101"/>
      <c r="U72" s="101"/>
      <c r="V72" s="102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5"/>
      <c r="AV72" s="105"/>
      <c r="AW72" s="105"/>
      <c r="AX72" s="105"/>
      <c r="AY72" s="105"/>
      <c r="AZ72" s="105"/>
      <c r="BA72" s="105"/>
      <c r="BB72" s="106"/>
      <c r="BC72" s="107"/>
      <c r="BD72" s="105"/>
      <c r="BE72" s="105"/>
      <c r="BF72" s="108"/>
      <c r="BG72" s="107"/>
      <c r="BH72" s="105"/>
      <c r="BI72" s="105"/>
      <c r="BJ72" s="108"/>
      <c r="BK72" s="107"/>
      <c r="BL72" s="105"/>
      <c r="BM72" s="105"/>
      <c r="BN72" s="108"/>
      <c r="BO72" s="107"/>
      <c r="BP72" s="105"/>
      <c r="BQ72" s="105"/>
      <c r="BR72" s="108"/>
      <c r="BS72" s="107">
        <v>78821.08</v>
      </c>
      <c r="BT72" s="105"/>
      <c r="BU72" s="105"/>
      <c r="BV72" s="106"/>
    </row>
    <row r="73" spans="1:74" ht="12.75">
      <c r="A73" s="120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2"/>
      <c r="AW73" s="122"/>
      <c r="AX73" s="122"/>
      <c r="AY73" s="121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3"/>
      <c r="BT73" s="122"/>
      <c r="BU73" s="122"/>
      <c r="BV73" s="122"/>
    </row>
    <row r="74" spans="1:74" ht="14.25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2"/>
      <c r="AW74" s="122"/>
      <c r="AX74" s="122"/>
      <c r="AY74" s="121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31" t="s">
        <v>99</v>
      </c>
      <c r="BT74" s="122"/>
      <c r="BU74" s="122"/>
      <c r="BV74" s="122"/>
    </row>
    <row r="75" spans="1:74" ht="12.75">
      <c r="A75" s="120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2"/>
      <c r="AW75" s="122"/>
      <c r="AX75" s="122"/>
      <c r="AY75" s="121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</row>
    <row r="76" spans="1:74" ht="14.25">
      <c r="A76" s="124"/>
      <c r="B76" s="125"/>
      <c r="C76" s="125"/>
      <c r="D76" s="125"/>
      <c r="E76" s="125"/>
      <c r="F76" s="125"/>
      <c r="G76" s="126"/>
      <c r="H76" s="125"/>
      <c r="I76" s="125"/>
      <c r="J76" s="125"/>
      <c r="K76" s="126"/>
      <c r="L76" s="125"/>
      <c r="M76" s="125"/>
      <c r="N76" s="125"/>
      <c r="O76" s="126"/>
      <c r="P76" s="125"/>
      <c r="Q76" s="125"/>
      <c r="R76" s="125"/>
      <c r="S76" s="127"/>
      <c r="T76" s="125"/>
      <c r="U76" s="125"/>
      <c r="V76" s="125"/>
      <c r="W76" s="125"/>
      <c r="X76" s="125"/>
      <c r="Y76" s="125"/>
      <c r="Z76" s="125"/>
      <c r="AA76" s="128"/>
      <c r="AB76" s="125"/>
      <c r="AC76" s="125"/>
      <c r="AD76" s="125"/>
      <c r="AE76" s="125"/>
      <c r="AF76" s="125"/>
      <c r="AG76" s="125"/>
      <c r="AH76" s="125"/>
      <c r="AI76" s="128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9"/>
      <c r="AW76" s="129"/>
      <c r="AX76" s="129"/>
      <c r="AY76" s="125"/>
      <c r="AZ76" s="129"/>
      <c r="BA76" s="129"/>
      <c r="BB76" s="129"/>
      <c r="BC76" s="130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31" t="s">
        <v>98</v>
      </c>
      <c r="BT76" s="132"/>
      <c r="BU76" s="132"/>
      <c r="BV76" s="132"/>
    </row>
    <row r="77" spans="1:74" ht="12.75">
      <c r="A77" s="120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2"/>
      <c r="AV77" s="122"/>
      <c r="AW77" s="122"/>
      <c r="AX77" s="122"/>
      <c r="AY77" s="121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</row>
    <row r="78" spans="1:74" ht="12.75">
      <c r="A78" s="120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2"/>
      <c r="AW78" s="122"/>
      <c r="AX78" s="122"/>
      <c r="AY78" s="121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</row>
    <row r="80" spans="7:33" ht="12.75">
      <c r="G80">
        <f>G73-G74-G76</f>
        <v>0</v>
      </c>
      <c r="AE80" s="109"/>
      <c r="AG80" s="110">
        <f>AG11+AG18+AG21+AG25++AG30+AG32+AG33+AG34+AG35+AG41+AG53</f>
        <v>24173232.5652708</v>
      </c>
    </row>
  </sheetData>
  <sheetProtection/>
  <mergeCells count="111">
    <mergeCell ref="A3:BV3"/>
    <mergeCell ref="A5:A10"/>
    <mergeCell ref="B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BC5:BF5"/>
    <mergeCell ref="BG5:BJ5"/>
    <mergeCell ref="BK5:BN5"/>
    <mergeCell ref="BO5:BR5"/>
    <mergeCell ref="BS5:BV5"/>
    <mergeCell ref="B6:B10"/>
    <mergeCell ref="C6:C10"/>
    <mergeCell ref="D6:D10"/>
    <mergeCell ref="E6:F7"/>
    <mergeCell ref="G6:G10"/>
    <mergeCell ref="H6:H10"/>
    <mergeCell ref="I6:J7"/>
    <mergeCell ref="K6:K10"/>
    <mergeCell ref="L6:L10"/>
    <mergeCell ref="M6:N7"/>
    <mergeCell ref="O6:O10"/>
    <mergeCell ref="N8:N10"/>
    <mergeCell ref="P6:P10"/>
    <mergeCell ref="Q6:R7"/>
    <mergeCell ref="S6:S10"/>
    <mergeCell ref="T6:T10"/>
    <mergeCell ref="U6:V7"/>
    <mergeCell ref="W6:W10"/>
    <mergeCell ref="Q8:Q10"/>
    <mergeCell ref="R8:R10"/>
    <mergeCell ref="U8:U10"/>
    <mergeCell ref="V8:V10"/>
    <mergeCell ref="X6:X10"/>
    <mergeCell ref="Y6:Z7"/>
    <mergeCell ref="AA6:AA10"/>
    <mergeCell ref="AB6:AB10"/>
    <mergeCell ref="AC6:AD7"/>
    <mergeCell ref="AE6:AE10"/>
    <mergeCell ref="Y8:Y10"/>
    <mergeCell ref="Z8:Z10"/>
    <mergeCell ref="AC8:AC10"/>
    <mergeCell ref="AD8:AD10"/>
    <mergeCell ref="AF6:AF10"/>
    <mergeCell ref="AG6:AH7"/>
    <mergeCell ref="AI6:AI10"/>
    <mergeCell ref="AJ6:AJ10"/>
    <mergeCell ref="AK6:AL7"/>
    <mergeCell ref="AM6:AM10"/>
    <mergeCell ref="AG8:AG10"/>
    <mergeCell ref="AH8:AH10"/>
    <mergeCell ref="AK8:AK10"/>
    <mergeCell ref="AL8:AL10"/>
    <mergeCell ref="AN6:AN10"/>
    <mergeCell ref="AO6:AP7"/>
    <mergeCell ref="AQ6:AQ10"/>
    <mergeCell ref="AR6:AR10"/>
    <mergeCell ref="AS6:AT7"/>
    <mergeCell ref="AU6:AU10"/>
    <mergeCell ref="AO8:AO10"/>
    <mergeCell ref="AP8:AP10"/>
    <mergeCell ref="AS8:AS10"/>
    <mergeCell ref="AT8:AT10"/>
    <mergeCell ref="AV6:AV10"/>
    <mergeCell ref="AW6:AX7"/>
    <mergeCell ref="AY6:AY10"/>
    <mergeCell ref="AZ6:AZ10"/>
    <mergeCell ref="BA6:BB7"/>
    <mergeCell ref="BC6:BC10"/>
    <mergeCell ref="AW8:AW10"/>
    <mergeCell ref="AX8:AX10"/>
    <mergeCell ref="BA8:BA10"/>
    <mergeCell ref="BB8:BB10"/>
    <mergeCell ref="BI6:BJ7"/>
    <mergeCell ref="BK6:BK10"/>
    <mergeCell ref="BE8:BE10"/>
    <mergeCell ref="BF8:BF10"/>
    <mergeCell ref="BI8:BI10"/>
    <mergeCell ref="BJ8:BJ10"/>
    <mergeCell ref="BM6:BN7"/>
    <mergeCell ref="BO6:BO10"/>
    <mergeCell ref="BP6:BP10"/>
    <mergeCell ref="BQ6:BR7"/>
    <mergeCell ref="BS6:BS10"/>
    <mergeCell ref="BM8:BM10"/>
    <mergeCell ref="BN8:BN10"/>
    <mergeCell ref="BQ8:BQ10"/>
    <mergeCell ref="BR8:BR10"/>
    <mergeCell ref="E8:E10"/>
    <mergeCell ref="F8:F10"/>
    <mergeCell ref="I8:I10"/>
    <mergeCell ref="J8:J10"/>
    <mergeCell ref="M8:M10"/>
    <mergeCell ref="BL6:BL10"/>
    <mergeCell ref="BD6:BD10"/>
    <mergeCell ref="BE6:BF7"/>
    <mergeCell ref="BG6:BG10"/>
    <mergeCell ref="BH6:BH10"/>
    <mergeCell ref="BU8:BU10"/>
    <mergeCell ref="BV8:BV10"/>
    <mergeCell ref="BT6:BT10"/>
    <mergeCell ref="BU6:BV7"/>
  </mergeCells>
  <printOptions/>
  <pageMargins left="0.6692913385826772" right="0.31496062992125984" top="0.15748031496062992" bottom="0.31496062992125984" header="0.31496062992125984" footer="0.31496062992125984"/>
  <pageSetup horizontalDpi="600" verticalDpi="600" orientation="portrait" paperSize="9" scale="72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2011-04-21T12:15:48Z</cp:lastPrinted>
  <dcterms:created xsi:type="dcterms:W3CDTF">2011-04-07T10:02:05Z</dcterms:created>
  <dcterms:modified xsi:type="dcterms:W3CDTF">2011-05-03T05:01:09Z</dcterms:modified>
  <cp:category/>
  <cp:version/>
  <cp:contentType/>
  <cp:contentStatus/>
</cp:coreProperties>
</file>